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6"/>
  </bookViews>
  <sheets>
    <sheet name="附件2.2" sheetId="2" r:id="rId1"/>
    <sheet name="附件2.3" sheetId="9" r:id="rId2"/>
    <sheet name="附件2.4" sheetId="10" r:id="rId3"/>
    <sheet name="资金使用情况基础表" sheetId="12" state="hidden" r:id="rId4"/>
    <sheet name="资金下达及分解情况" sheetId="13" state="hidden" r:id="rId5"/>
    <sheet name="附件2.5" sheetId="11" r:id="rId6"/>
    <sheet name="附件2.6" sheetId="5" r:id="rId7"/>
  </sheets>
  <definedNames>
    <definedName name="_xlnm._FilterDatabase" localSheetId="2" hidden="1">附件2.4!$A$8:$AA$21</definedName>
    <definedName name="_xlnm._FilterDatabase" localSheetId="3" hidden="1">资金使用情况基础表!$A$1:$J$124</definedName>
    <definedName name="_Hlk164947359" localSheetId="4">资金下达及分解情况!$H$3</definedName>
    <definedName name="_xlnm.Print_Area" localSheetId="0">附件2.2!$A$1:$L$46</definedName>
    <definedName name="_xlnm.Print_Area" localSheetId="1">附件2.3!$A$1:$N$12</definedName>
    <definedName name="_xlnm.Print_Area" localSheetId="2">附件2.4!$A$1:$Y$21</definedName>
    <definedName name="_xlnm.Print_Titles" localSheetId="1">附件2.3!$A:D</definedName>
    <definedName name="_xlnm.Print_Titles" localSheetId="2">附件2.4!$A:$D</definedName>
    <definedName name="_xlnm.Print_Titles" localSheetId="5">附件2.5!$1:$4</definedName>
    <definedName name="_xlnm.Print_Titles" localSheetId="6">附件2.6!$4:$5</definedName>
    <definedName name="_xlnm.Print_Area" localSheetId="6">附件2.6!$A$1:$E$45</definedName>
    <definedName name="_xlnm.Print_Area" localSheetId="5">附件2.5!$A$1:$B$24</definedName>
  </definedNames>
  <calcPr calcId="144525"/>
</workbook>
</file>

<file path=xl/sharedStrings.xml><?xml version="1.0" encoding="utf-8"?>
<sst xmlns="http://schemas.openxmlformats.org/spreadsheetml/2006/main" count="1436" uniqueCount="447">
  <si>
    <t>附件2.2</t>
  </si>
  <si>
    <t>中央水库移民扶持基金绩效自评表
（2023年度）</t>
  </si>
  <si>
    <t>专项名称</t>
  </si>
  <si>
    <t>中央水库移民扶持基金（含一般预算）</t>
  </si>
  <si>
    <t>地市</t>
  </si>
  <si>
    <t>广州市（花都区）</t>
  </si>
  <si>
    <t>省级主管部门</t>
  </si>
  <si>
    <t>广东省水利厅</t>
  </si>
  <si>
    <t>市级财政部门</t>
  </si>
  <si>
    <t>广州市财政局</t>
  </si>
  <si>
    <t>市级移民管理部门</t>
  </si>
  <si>
    <t>广州市水务局</t>
  </si>
  <si>
    <t>预算执行情况
（万元）</t>
  </si>
  <si>
    <t>预算数：</t>
  </si>
  <si>
    <t>执行数：</t>
  </si>
  <si>
    <t>县级执行数为已批复的直补或项目计划资金</t>
  </si>
  <si>
    <t xml:space="preserve">  其中：中央资金</t>
  </si>
  <si>
    <t>1384.08万元（其中用于直补资金发放259.38万元、项目建设1124.7万元）</t>
  </si>
  <si>
    <t>项目资金只要批复了就算做执行</t>
  </si>
  <si>
    <t xml:space="preserve">        地方资金</t>
  </si>
  <si>
    <t>4万元（其中用于直补资金发放0万元、项目建设4万元）</t>
  </si>
  <si>
    <t xml:space="preserve">          地方资金</t>
  </si>
  <si>
    <t xml:space="preserve">        其他资金</t>
  </si>
  <si>
    <t>89.861562万元（其中用于直补资金发放0万元、项目建设89.861562万元）</t>
  </si>
  <si>
    <t xml:space="preserve">          其他资金</t>
  </si>
  <si>
    <t>年度目标完成情况</t>
  </si>
  <si>
    <t>预期目标</t>
  </si>
  <si>
    <t>目标实际完成情况</t>
  </si>
  <si>
    <t>目标1：完成花都区大中型水库移民直补资金及跨省自主搬迁至我省和本省补登移民后期扶持补助发放。
目标2：完成4-6宗后扶项目建设工作。</t>
  </si>
  <si>
    <t xml:space="preserve"> 目标1：已完成花都区大中型水库移民直补资金及跨省自主搬迁至我省和本省补登移民后期扶持补助发放。
 目标2：完成10个美丽家园项目（含2个支付结算尾款项目）。
</t>
  </si>
  <si>
    <t>绩效指标完成情况</t>
  </si>
  <si>
    <t>一级指标</t>
  </si>
  <si>
    <t>分值</t>
  </si>
  <si>
    <t>二级指标</t>
  </si>
  <si>
    <t>三级指标</t>
  </si>
  <si>
    <t>绩效目标</t>
  </si>
  <si>
    <t>实际完成指标值</t>
  </si>
  <si>
    <t>得分</t>
  </si>
  <si>
    <t>指标解释</t>
  </si>
  <si>
    <t>评分标准</t>
  </si>
  <si>
    <t>管理工作</t>
  </si>
  <si>
    <t>项目决策</t>
  </si>
  <si>
    <t>资金分配</t>
  </si>
  <si>
    <t xml:space="preserve"> 指标1：资金下达</t>
  </si>
  <si>
    <t>/</t>
  </si>
  <si>
    <t>资金分配符合相关要求，及时分解到项目</t>
  </si>
  <si>
    <t>资金分配是否符合相关要求，是否及时分解下达到位</t>
  </si>
  <si>
    <t>资金分配符合相关要求（2分），及时分解下达到位（1分）</t>
  </si>
  <si>
    <t xml:space="preserve"> 指标2：支出方向</t>
  </si>
  <si>
    <t>支出方向符合相关管理办法</t>
  </si>
  <si>
    <t>支出方向是否符合相关管理办法</t>
  </si>
  <si>
    <t>支出方向符合相关管理办法规定（3分）</t>
  </si>
  <si>
    <t>项目管理</t>
  </si>
  <si>
    <t>组织实施</t>
  </si>
  <si>
    <t xml:space="preserve"> 指标1：管理制度</t>
  </si>
  <si>
    <t>按要求落实各项工作</t>
  </si>
  <si>
    <t>办移民〔2023〕183号和办移民〔2023〕184号文件有关要求落实情况</t>
  </si>
  <si>
    <t>办移民〔2023〕183号文件有关要求有效落实（2分）、办移民〔2023〕184号文件有关要求有效落实（2分）</t>
  </si>
  <si>
    <t xml:space="preserve"> 指标2：后期扶持人口核定和动态管理</t>
  </si>
  <si>
    <t>一、人口核定登记符合有关文件规定；
二、直补到人建档立卡完整；
三、能核定到人的扶持人口严格实行动态管理。</t>
  </si>
  <si>
    <t>直补到人建档立卡是否完整；能核定到人的扶持人口是否严格实行动态管理</t>
  </si>
  <si>
    <t>直补到人建档立卡完整（1分）；能核定到人的扶持人口严格实行动态管理（1分）</t>
  </si>
  <si>
    <t>资金安全</t>
  </si>
  <si>
    <t xml:space="preserve"> 指标1：资金管理</t>
  </si>
  <si>
    <t>补助资金发放对象、时限和程序合规，项目资金拨付程序和使用范围合规，预决处和财务会计工作规范，不存在弄虚作假或截留、挤占、挪用资金等违规问题</t>
  </si>
  <si>
    <t>补助资金发放对象、时限和程序是否合规，项目资金拨付程序和使用范围是否合规，预决算及财务会计工作是否规范，是否存在弄虚作假或截留、挤占、挪用资金等违规问题</t>
  </si>
  <si>
    <t>存在弄虚作假或截留、挤占、挪用资金等违规问题的，每个问题按情节轻重及整改情况扣2-8分；存在其他资金管理问题的，每类问题按情节轻重及整改情况扣0.5-2分；8分扣完为止</t>
  </si>
  <si>
    <t xml:space="preserve"> 指标2：项目管理</t>
  </si>
  <si>
    <t>项目实施过程中实行公开公示、移民参与和监督，政府采购和建设管理、档案管理符合制度规定</t>
  </si>
  <si>
    <t>项目实施过程中是否实行公开公示、移民参与和监督，政府采购和建设管理、档案管理是否符合制度规定</t>
  </si>
  <si>
    <t>存在项目管理问题的，每类问题按情节轻重及整改情况扣0.5-2分；4分扣完为止</t>
  </si>
  <si>
    <t>管理工作（续）</t>
  </si>
  <si>
    <t>项目管理（续）</t>
  </si>
  <si>
    <t>34（续）</t>
  </si>
  <si>
    <t>监督检查</t>
  </si>
  <si>
    <t xml:space="preserve"> 指标1：监督检查工作</t>
  </si>
  <si>
    <t>按规定配合开展监督检查工作，监督检查意见整改落实到位</t>
  </si>
  <si>
    <t>是否按规定开展监督检查工作，监督检查意见是否整改落实到位</t>
  </si>
  <si>
    <t>按规定开展监督检查工作（1分）；监督检查意见整改落实（1分）</t>
  </si>
  <si>
    <t xml:space="preserve"> 指标2：监测评估工作</t>
  </si>
  <si>
    <t>按规定开展监测评估工作并按时报送成果，监测评估成果质量高并得到运用</t>
  </si>
  <si>
    <t>是否按规定开展监测评估工作并按时报送成果，监测评估成果质量高并得到运用</t>
  </si>
  <si>
    <t>按规定开展监测评估工作并按时报送成果（1分）；监测评估成果质量高并得到运用（1分）</t>
  </si>
  <si>
    <t>信息统计</t>
  </si>
  <si>
    <t xml:space="preserve"> 指标1：信息统计工作</t>
  </si>
  <si>
    <t>按规定开展后期扶持实施情况统计工作并按时报送统计报表，填报内容完整，信息系统数据及时更新</t>
  </si>
  <si>
    <t>是否按规定开展后期扶持实施情况统计工作并按时报送统计报表，填报内容是否完整，信息系统数据是否及时更新</t>
  </si>
  <si>
    <t>按规定开展后期扶持实施情况统计工作并按时报送统计报表且填报完整（1分）；信息系统数据及时更新（1分）</t>
  </si>
  <si>
    <t xml:space="preserve"> 指标2：材料报送</t>
  </si>
  <si>
    <t>按要求按时报送各种材料</t>
  </si>
  <si>
    <t>是否按要求按时报送各种材料，后期扶持工作是否受到省部级以上媒体或简报宣传</t>
  </si>
  <si>
    <t>按要求按时报送各种材料（1分）；受到省部级以上媒体或简报宣传（1分）</t>
  </si>
  <si>
    <t>绩效管理</t>
  </si>
  <si>
    <t xml:space="preserve"> 指标1：填报质量</t>
  </si>
  <si>
    <t>绩效指标和总结评估填报准确、完整</t>
  </si>
  <si>
    <t>绩效指标填报是否准确、完整</t>
  </si>
  <si>
    <t>绩效指标和总结评估填报准确（3.5分）；填报完整（0.5分）</t>
  </si>
  <si>
    <t xml:space="preserve"> 指标2：报送时效性</t>
  </si>
  <si>
    <t>在规定时间内报送绩效目标和自评材料</t>
  </si>
  <si>
    <t>是否在规定时间内报送绩效目标及自评材料，总结评估报告及相关材料</t>
  </si>
  <si>
    <t>以省下发的绩效评价和总结评估工作通知为依据，在规定时间内报送相关材料的，得4分。每超出一天扣0.5分，4分扣完为止</t>
  </si>
  <si>
    <t>绩效指标</t>
  </si>
  <si>
    <t>产出指标</t>
  </si>
  <si>
    <t>数量指标</t>
  </si>
  <si>
    <t xml:space="preserve"> 指标1：后期扶持受益移民人口（人）</t>
  </si>
  <si>
    <t>资金直补方式、两者结合方式、项目扶持的移民人数</t>
  </si>
  <si>
    <t>对照绩效目标评价产出数量（20分），全部达到绩效目标的，得满分；否则，按照绩效目标完成比例得分</t>
  </si>
  <si>
    <t xml:space="preserve"> 指标2：移民美丽家园建设项目（个）</t>
  </si>
  <si>
    <t>15（根据各省中央资金分项投资所占权重分配各指标分值）</t>
  </si>
  <si>
    <t>美丽家园类（基础设施和公共服务设施巩固提升项目、人居环境整治提升项目，以及整村、整片区推进移民村村庄风貌打造项目等）项目个数</t>
  </si>
  <si>
    <t xml:space="preserve"> 指标3：产业扶持项目（个）</t>
  </si>
  <si>
    <t>产业扶持类（农业基础设施建设、现代种养业、乡村休闲旅游业、壮大移民村集体经济产业、扶持新型农业经营主体，以及产业转型升级重大项目等）项目个数</t>
  </si>
  <si>
    <t xml:space="preserve"> 指标4：就业创业能力培训（人次）</t>
  </si>
  <si>
    <t>各类技能培训、创新创业带头人培训等，以及移民家庭子女高等教育或职业教育入学补助等项目受益人次</t>
  </si>
  <si>
    <t xml:space="preserve"> 指标5：其他项目（个）</t>
  </si>
  <si>
    <t>不在上述类别范围内的项目个数</t>
  </si>
  <si>
    <t>质量指标</t>
  </si>
  <si>
    <t xml:space="preserve"> 指标1：完工项目验收率（%）</t>
  </si>
  <si>
    <t>验收合格的项目个数/已完工的项目总个数*100%</t>
  </si>
  <si>
    <t>对照绩效目标评价产出质量（6分），全部达到绩效目标的，得满分；否则，按照绩效目标完成比例得分</t>
  </si>
  <si>
    <t xml:space="preserve"> 指标2：项目一次性验收合格率(%)</t>
  </si>
  <si>
    <t>项目第一次验收即合格的项目个数/验收项目总个数*100%</t>
  </si>
  <si>
    <t>时效指标</t>
  </si>
  <si>
    <t xml:space="preserve"> 指标1：截至当年底，直补资金发放率（%）</t>
  </si>
  <si>
    <t>截至2023年12月底，实际发放的直补资金额/应发放直补资金额×100%</t>
  </si>
  <si>
    <t>对照绩效目标评价产出时效（18分），全部达到绩效目标的，得满分；否则，按照绩效目标完成比例得分</t>
  </si>
  <si>
    <t xml:space="preserve"> 指标2：截至当年底，项目资金完成率（%）</t>
  </si>
  <si>
    <t>截至2023年12月底，项目资金完成额（包括与项目实际建设完成的单位工程、分部工程或分项工程的实物工程量相对应的项目投资完成额等）/项目资金预算额*100%</t>
  </si>
  <si>
    <t xml:space="preserve"> 指标3：截至次年3月底，项目资金支付率（%）</t>
  </si>
  <si>
    <t>截至2024年3月底，项目资金支付额（包括实际支付工程款、应付质保金等）/项目资金预算额*100%</t>
  </si>
  <si>
    <r>
      <rPr>
        <sz val="8"/>
        <rFont val="Times New Roman"/>
        <charset val="134"/>
      </rPr>
      <t xml:space="preserve"> </t>
    </r>
    <r>
      <rPr>
        <sz val="8"/>
        <rFont val="宋体"/>
        <charset val="134"/>
      </rPr>
      <t>指标</t>
    </r>
    <r>
      <rPr>
        <sz val="8"/>
        <rFont val="Times New Roman"/>
        <charset val="134"/>
      </rPr>
      <t>4</t>
    </r>
    <r>
      <rPr>
        <sz val="8"/>
        <rFont val="宋体"/>
        <charset val="134"/>
      </rPr>
      <t>：截至当年底，上年度预算资金支付率（</t>
    </r>
    <r>
      <rPr>
        <sz val="8"/>
        <rFont val="Times New Roman"/>
        <charset val="134"/>
      </rPr>
      <t>%</t>
    </r>
    <r>
      <rPr>
        <sz val="8"/>
        <rFont val="宋体"/>
        <charset val="134"/>
      </rPr>
      <t>）</t>
    </r>
  </si>
  <si>
    <t>截至2023年12月底，2022年度预算资金支付额（包括实际支付工程款、应付质保金等）/2022年度预算资金总额*100%</t>
  </si>
  <si>
    <t>成本指标</t>
  </si>
  <si>
    <t xml:space="preserve"> 指标1：项目支出控制在批复的预算范围内的项目比例（%）</t>
  </si>
  <si>
    <t>控制在批复的预算内的项目个数/已完成支付的预算项目总个数×100%</t>
  </si>
  <si>
    <t>完成绩效目标的100%（2分）；超出批复预算且重新报批程序不完备的项目控制在1%（含）以内（1分）；超出批复预算且重新报批程序不完备的项目超出1%的（0分）</t>
  </si>
  <si>
    <t>绩效指标（续）</t>
  </si>
  <si>
    <t>效益指标</t>
  </si>
  <si>
    <t>经济效益</t>
  </si>
  <si>
    <t xml:space="preserve"> 指标1：移民人均可支配收入较上年增长速度超过当地农村居民人均可支配收入较上年增长速度（%）</t>
  </si>
  <si>
    <t>（（2023年移民人均可支配收入-2022年移民人均可支配收入）/2022年移民人均可支配收入）*100%-（（2023年当地农村居民人均可支配收入-2022年当地农村居民人均可支配收入）/2022年当地农村居民人均可支配收入）</t>
  </si>
  <si>
    <t>对照绩效目标评价经济效益（2分），全部达到绩效目标的，得满分；否则，按照绩效目标完成比例得分</t>
  </si>
  <si>
    <t>社会效益</t>
  </si>
  <si>
    <t xml:space="preserve"> 指标1：非正常进京上访和交办的信访事项及时处理率（%）</t>
  </si>
  <si>
    <t>得到及时处理的非正常进京上访和交办的信访事项件数/非正常进京上访和交办的信访事项总件数*100%</t>
  </si>
  <si>
    <t>对照绩效目标评价社会效益（3分），全部达到绩效目标的，得满分；否则，按照绩效目标完成比例得分</t>
  </si>
  <si>
    <t xml:space="preserve"> 指标2：统筹解决突出问题个数（个）</t>
  </si>
  <si>
    <t>按照财农〔2023〕40号文件等要求，各地落实的解决突出问题项目的实施进展情况</t>
  </si>
  <si>
    <t>生态效益</t>
  </si>
  <si>
    <t xml:space="preserve"> 指标1：建成美丽移民村（个）</t>
  </si>
  <si>
    <t>完成美丽移民村建设任务的移民村个数</t>
  </si>
  <si>
    <t>对照绩效目标评价生态效益（3分），全部达到绩效目标的，得满分；否则，按照绩效目标完成比例得分</t>
  </si>
  <si>
    <t>可持续影响</t>
  </si>
  <si>
    <t xml:space="preserve"> 指标1：已建工程项目良性运行比例（%）</t>
  </si>
  <si>
    <t>良性运行项目个数/已验收项目个数×100%</t>
  </si>
  <si>
    <t>良性运行比例等于100%（3分）；良性运行比例低于100%的，按照绩效目标完成比例得分</t>
  </si>
  <si>
    <t>满意度</t>
  </si>
  <si>
    <t>服务对象满意度</t>
  </si>
  <si>
    <t xml:space="preserve"> 指标1：移民对后期扶持政策实施满意度（%）</t>
  </si>
  <si>
    <t>≥80%</t>
  </si>
  <si>
    <t>对后期扶持政策实施情况表示满意的移民人数占比</t>
  </si>
  <si>
    <t>满意度大于或等于80%（3分）；满意度低于80%的，按照绩效目标完成比例得分</t>
  </si>
  <si>
    <t>自评分合计</t>
  </si>
  <si>
    <r>
      <rPr>
        <b/>
        <sz val="8"/>
        <rFont val="宋体"/>
        <charset val="134"/>
        <scheme val="minor"/>
      </rPr>
      <t>填表说明：</t>
    </r>
    <r>
      <rPr>
        <sz val="8"/>
        <rFont val="宋体"/>
        <charset val="134"/>
        <scheme val="minor"/>
      </rPr>
      <t xml:space="preserve">
1.本表考核的中央资金，即中央水库移民扶持基金，包括大中型水库移民后期扶持基金（含一般公共预算）、跨省际大中型水库库区基金和三峡水库库区基金；地方资金，指地方移民资金，包括库区基金和小型水库移民扶助金。本表中的预算数，应与财农〔2022〕84号、财农〔2022〕86号和财农〔2023〕40号文件下达的预算总数一致。
2.评价截至时限统一为2024年3月底，特别说明的指标除外。
3.所有分项和汇总分数精确到小数点后2位。
4.根据中央下达的资金和省级分解的计划任务，应填未填相应三级指标的，该项指标得分为0分。
5.各省在自评时，若不涉及某项绩效指标，则该项指标不予计分，自评总得分按100分制折算。</t>
    </r>
  </si>
  <si>
    <t>附件2.3</t>
  </si>
  <si>
    <t>2023年度中央水库移民扶持基金直补发放情况统计表</t>
  </si>
  <si>
    <t>序号</t>
  </si>
  <si>
    <t>市（州、盟）</t>
  </si>
  <si>
    <t>县（市、区、旗）</t>
  </si>
  <si>
    <t>发放批次</t>
  </si>
  <si>
    <t>直补资金计划发放情况</t>
  </si>
  <si>
    <t>截至2023年12月底，直补资金实际发放情况</t>
  </si>
  <si>
    <t>计划发放人数（人）</t>
  </si>
  <si>
    <t>计划发放资金
（万元）</t>
  </si>
  <si>
    <t>发放人数（人）</t>
  </si>
  <si>
    <t>发放标准（元/人）</t>
  </si>
  <si>
    <t>发放金额（万元）</t>
  </si>
  <si>
    <t>发放到个人账户时间
（格式如2023/01/01）</t>
  </si>
  <si>
    <t>直补资金未发放完成的主要原因</t>
  </si>
  <si>
    <t>直补</t>
  </si>
  <si>
    <t>两者结合</t>
  </si>
  <si>
    <t>广州市</t>
  </si>
  <si>
    <t>花都区</t>
  </si>
  <si>
    <t>合计</t>
  </si>
  <si>
    <t>说明：2023年有核定大中型水库移民4342人（含跨省水库移民4人），其中有19人失联，暂缓发放直补。</t>
  </si>
  <si>
    <r>
      <rPr>
        <b/>
        <sz val="10"/>
        <rFont val="宋体"/>
        <charset val="134"/>
        <scheme val="minor"/>
      </rPr>
      <t>填表说明：</t>
    </r>
    <r>
      <rPr>
        <sz val="10"/>
        <rFont val="宋体"/>
        <charset val="134"/>
        <scheme val="minor"/>
      </rPr>
      <t xml:space="preserve">
1.本表需提供电子档，提交省自评资料时，本表作为正式文件附件提交。
2.直补资金按照发放批次填报，如按季度发放，每县分别填报四行数据，分别为一、二、三、四季度直补资金计划和实际发放情况。
3.直补资金计划发放为应发直补人口和直补资金，实际发放为实发到达个人账户的直补人口和直补资金。
4.本表中的直补资金计划发放资金数，加上《附表3  XX省2023年度中央水库移民扶持基金项目实施情况统计表》中的项目计划批复的中央资金数，应等于本年度下达的预算资金总额。</t>
    </r>
  </si>
  <si>
    <t>附件2.4</t>
  </si>
  <si>
    <t>2023年度中央水库移民扶持基金项目实施情况统计表</t>
  </si>
  <si>
    <t>项目名称</t>
  </si>
  <si>
    <t>实施地点</t>
  </si>
  <si>
    <t>项目类别</t>
  </si>
  <si>
    <t>对应省级分解下达预算文件文号（格式如财农[2023]40号）</t>
  </si>
  <si>
    <t>项目计划批复情况</t>
  </si>
  <si>
    <t>项目实施进度</t>
  </si>
  <si>
    <t>项目资金（中央移民资金）完成情况</t>
  </si>
  <si>
    <t>实施效益</t>
  </si>
  <si>
    <t>备注</t>
  </si>
  <si>
    <t>镇</t>
  </si>
  <si>
    <t>村</t>
  </si>
  <si>
    <t>组</t>
  </si>
  <si>
    <t>批复资金（万元）</t>
  </si>
  <si>
    <t>就业创业能力培训（人次）</t>
  </si>
  <si>
    <t>开工情况</t>
  </si>
  <si>
    <t>完工情况</t>
  </si>
  <si>
    <t>验收情况</t>
  </si>
  <si>
    <t>截至2023年12月底完成资金（万元）</t>
  </si>
  <si>
    <t>截至2024年3月底支付资金（万元）</t>
  </si>
  <si>
    <t>实际受益移民村（个）</t>
  </si>
  <si>
    <t>实际受益移民（人次）</t>
  </si>
  <si>
    <t>中央
资金</t>
  </si>
  <si>
    <t>地方  资金</t>
  </si>
  <si>
    <t>其他
资金</t>
  </si>
  <si>
    <t>是否开工（是/否）</t>
  </si>
  <si>
    <t>开工时间（格式如2023/01/01）</t>
  </si>
  <si>
    <t>是否完工（是/否）</t>
  </si>
  <si>
    <t>完工时间（格式如2023/01/01）</t>
  </si>
  <si>
    <t>是否验收（是/否）</t>
  </si>
  <si>
    <t>验收时间（格式如2023/01/01）</t>
  </si>
  <si>
    <t>验收是否合格（是/否）</t>
  </si>
  <si>
    <t>广州市花都区花山镇福源村风貌提升项目</t>
  </si>
  <si>
    <t>花山镇</t>
  </si>
  <si>
    <t>福源村</t>
  </si>
  <si>
    <t>一至四队</t>
  </si>
  <si>
    <t>移民美丽家园建设</t>
  </si>
  <si>
    <t>粤财农[2023]96号
粤财农[2023]174号</t>
  </si>
  <si>
    <t>是</t>
  </si>
  <si>
    <t>否</t>
  </si>
  <si>
    <t>花东镇鸿鹤村九湾队农村污水治理巩固提升工程</t>
  </si>
  <si>
    <t>花东镇</t>
  </si>
  <si>
    <t>鸿鹤村</t>
  </si>
  <si>
    <t>九湾队</t>
  </si>
  <si>
    <t>粤财农[2022]172号</t>
  </si>
  <si>
    <t>花东镇七星村九队农村污水治理巩固提升工程</t>
  </si>
  <si>
    <t>七星村</t>
  </si>
  <si>
    <t>九队</t>
  </si>
  <si>
    <t>花东镇四联村营盘庄挡土墙建设工程</t>
  </si>
  <si>
    <t>四联村</t>
  </si>
  <si>
    <t>营盘庄</t>
  </si>
  <si>
    <t>支付项目结算尾款</t>
  </si>
  <si>
    <t>花东镇四联村营盘庄灌渠改造工程</t>
  </si>
  <si>
    <t>粤财农[2022]170号粤财农[2022]172号</t>
  </si>
  <si>
    <t>花东镇望顶村7队、8队、9队、10队污水管道建设工程</t>
  </si>
  <si>
    <t>望顶村</t>
  </si>
  <si>
    <t>7队、8队、9队、10队</t>
  </si>
  <si>
    <t>花东镇望顶村8队、9队桥梁整治工程</t>
  </si>
  <si>
    <t>8队、9队</t>
  </si>
  <si>
    <t>花山镇儒林村水库移民人居环境整治工程</t>
  </si>
  <si>
    <t>儒林村</t>
  </si>
  <si>
    <t>九队、十六队</t>
  </si>
  <si>
    <t>粤财农[2022]170号</t>
  </si>
  <si>
    <t>狮岭镇振兴村双龙社主干道重建工程</t>
  </si>
  <si>
    <t>狮岭镇</t>
  </si>
  <si>
    <t>振兴村</t>
  </si>
  <si>
    <t>双龙社</t>
  </si>
  <si>
    <t>狮岭镇瑞边村东灌渠整治工程</t>
  </si>
  <si>
    <t>瑞边村</t>
  </si>
  <si>
    <t>西安社</t>
  </si>
  <si>
    <t>广州市花都区水库移民后期扶持项目全过程咨询服务试点工作技术咨询服务</t>
  </si>
  <si>
    <t>其他项目</t>
  </si>
  <si>
    <t>2022.8.1</t>
  </si>
  <si>
    <t>2023.7.31</t>
  </si>
  <si>
    <t>2023.8.15</t>
  </si>
  <si>
    <r>
      <rPr>
        <b/>
        <sz val="10"/>
        <rFont val="宋体"/>
        <charset val="134"/>
        <scheme val="minor"/>
      </rPr>
      <t>填表说明：</t>
    </r>
    <r>
      <rPr>
        <sz val="10"/>
        <rFont val="宋体"/>
        <charset val="134"/>
        <scheme val="minor"/>
      </rPr>
      <t xml:space="preserve">
1.本表以电子表格方式提交。项目类别（按美丽家园建设、产业扶持、就业创业能力培训、统筹解决突出问题和其他项目5个类别填报）和项目实施进度中涉及“是/否”的指标，均设置了下拉菜单，直接点击单元格从下拉菜单中选择选项即可。
2.本表中的项目计划批复中央资金数（第10列）为扣除本年度应发直补资金外的所有预算资金。
3.项目资金完成情况只考核下达的本年度中央移民资金完成情况，地方移民资金、其他资金与中央移民资金打捆下达和使用的，一并纳入考核范围。其中，截至2023年12月底完成资金（万元），指与项目实际建设完成的单位工程、分部工程或分项工程的实物工程量相对应的项目投资完成额；截至2024年3月底支付资金（万元），包括实际已支付和应付工程款（质保金等），应付工程款在备注中说明相关原因，并提供相关凭证备查，未支付的项目进度款、已提交财政部门报账资料但尚未支付的项目资金均不计入支付资金。
4.移民就业创业能力培训类项目，在“实际受益移民（人次）”列填报实际完成培训的移民劳动力人次。
5.对尚未批复项目计划的项目资金，在“项目名称”中单独填写“尚未批复计划资金”，将资金额填报到“项目计划批复情况”中的“中央资金”列中，一县一行。</t>
    </r>
  </si>
  <si>
    <t>总排序</t>
  </si>
  <si>
    <t>行政区</t>
  </si>
  <si>
    <t>资金类型</t>
  </si>
  <si>
    <t>资金类型细分</t>
  </si>
  <si>
    <t>省级资金下达文</t>
  </si>
  <si>
    <t>市级资金下达文</t>
  </si>
  <si>
    <t>分类</t>
  </si>
  <si>
    <t>下达资金</t>
  </si>
  <si>
    <t>项目支出资金</t>
  </si>
  <si>
    <t>南沙区</t>
  </si>
  <si>
    <t>中央资金</t>
  </si>
  <si>
    <t>后扶资金</t>
  </si>
  <si>
    <t>穗财环[2022]66号</t>
  </si>
  <si>
    <t>2023年大中型水库移民后期扶持移民补助</t>
  </si>
  <si>
    <t>直补到人</t>
  </si>
  <si>
    <t>南沙区2022年大中型水库移民参加医疗保险个人缴费补助项目</t>
  </si>
  <si>
    <t>产业扶持</t>
  </si>
  <si>
    <t>后扶项目资金</t>
  </si>
  <si>
    <t>穗财环[2022]65号</t>
  </si>
  <si>
    <t>2023年地租扶持</t>
  </si>
  <si>
    <t>海珠区</t>
  </si>
  <si>
    <t>2023年度水库移民直补到人资金</t>
  </si>
  <si>
    <t>黄埔村一号和五号池塘清淤及周边环境综合整治项目</t>
  </si>
  <si>
    <t>美丽家园</t>
  </si>
  <si>
    <t>黄埔村水库移民定居点周边环境整治工程</t>
  </si>
  <si>
    <t>番禺区</t>
  </si>
  <si>
    <t>2023年番禺区大中型水库移民直补到人资金发放</t>
  </si>
  <si>
    <t>化龙镇梁轩勋3人补领大中型水库移民直补资金</t>
  </si>
  <si>
    <t>新造镇梁伟光发放大中型水库移民直补资金</t>
  </si>
  <si>
    <t>石楼镇莲花社区水库移民排洪渠及周边巷道升级改造项目</t>
  </si>
  <si>
    <t>石楼镇莲花山社区水库移民康怡公园升级改造项目</t>
  </si>
  <si>
    <t>番禺区新造镇思贤水库周边环境改造工程</t>
  </si>
  <si>
    <t>天河区</t>
  </si>
  <si>
    <t>2023年600元大中型水库移民后扶直补资金</t>
  </si>
  <si>
    <t>天河区渔沙坦蓝屋新村东边后山护坡工程</t>
  </si>
  <si>
    <t>柯木塱木强石鼓下机耕路整治工程</t>
  </si>
  <si>
    <t>白云区</t>
  </si>
  <si>
    <t>2023年大中型水库移民直补到人</t>
  </si>
  <si>
    <t>白山涌（和龙段）整治工程</t>
  </si>
  <si>
    <t>老和塘机耕路整治工程二期</t>
  </si>
  <si>
    <t>太和镇和龙村白山涌（和龙段）整治工程二期</t>
  </si>
  <si>
    <t>和龙村水泥路升级沥青工程</t>
  </si>
  <si>
    <t>黄埔区</t>
  </si>
  <si>
    <t>新龙镇三峡移民排水农渠建设</t>
  </si>
  <si>
    <t>黄埔区金坑河维护管理服务项目</t>
  </si>
  <si>
    <t>其他</t>
  </si>
  <si>
    <t>黄埔区乌涌、乌涌左支流及南岗河维护管理项目</t>
  </si>
  <si>
    <t>发放移民补贴</t>
  </si>
  <si>
    <t>粤财农[2023]96号</t>
  </si>
  <si>
    <t>穗财环[2023]31号</t>
  </si>
  <si>
    <t>2023年大中型水库移民后期扶持移民补助（含跨省水库移民4人）</t>
  </si>
  <si>
    <t>省级示范项目</t>
  </si>
  <si>
    <t>粤财农[2023]174号</t>
  </si>
  <si>
    <t>穗财环[2024]6号</t>
  </si>
  <si>
    <t>从化区</t>
  </si>
  <si>
    <t>从化区良口镇流溪河黄竹塱社区周边环境整治工程</t>
  </si>
  <si>
    <t>广州市从化区水库移民后期扶持项目全过程咨询服务</t>
  </si>
  <si>
    <t>从化区城郊街横江社区高田大圳上移民社灌溉排水设施及硬底化建设工程</t>
  </si>
  <si>
    <t>从化区鳌头镇象新村前江移民社机耕及水利建设工程</t>
  </si>
  <si>
    <t>从化区良口镇联群移民村溪流整治及碧道建设工程</t>
  </si>
  <si>
    <t>从化区良口镇联群移民村生产用水建设工程</t>
  </si>
  <si>
    <t>从化区良口镇胜塘移民村生产用水建设工程</t>
  </si>
  <si>
    <t>从化区城郊街茂新移民村美化绿化工程</t>
  </si>
  <si>
    <t>从化区良口镇联群移民村一社、二社地质灾害隐患点治理工程</t>
  </si>
  <si>
    <t>2023年度大中型水库移民后期扶持直补资金</t>
  </si>
  <si>
    <t>从化区良口镇胜塘、联群移民安置楼电梯安装工程</t>
  </si>
  <si>
    <t>从化区良口镇黄竹塱社区地质灾害隐患点治理工程</t>
  </si>
  <si>
    <t>从化区良口镇黄龙带四个移民村青梅坑电站和枫木塱电站原有高压线路清拆项目</t>
  </si>
  <si>
    <t>从化区良口镇联平移民村党群服务中心改造及周边环境整治工程</t>
  </si>
  <si>
    <t>增城区</t>
  </si>
  <si>
    <t>2023年大中型水库移民后期补助</t>
  </si>
  <si>
    <t>2023年三峡水库移民后期补助</t>
  </si>
  <si>
    <t>荔城街新联村移民农田道路硬底化建设工程</t>
  </si>
  <si>
    <t>中新镇南池村团村移民社排渠改造工程</t>
  </si>
  <si>
    <t>荔湖街太平村三峡移民健身公园工程</t>
  </si>
  <si>
    <t>中新镇新围村大田、西湖移民社水环境整治及村内基础设施建设工程</t>
  </si>
  <si>
    <t>石滩镇元洲村高沙三峡移民渔光伏发电项目配电工程</t>
  </si>
  <si>
    <t>石滩镇增塘水库移民村（增塘村）人居环境建设工程</t>
  </si>
  <si>
    <t>中新镇南池村团村移民社排渠改造工程二期</t>
  </si>
  <si>
    <t>广州市流溪河林场红岭村、三棵松村抗风抗旱引水灌溉工程</t>
  </si>
  <si>
    <t>广州市流溪河林场场部村食水引水工程</t>
  </si>
  <si>
    <t>流溪河林场黄竹塱水库移民村食用水引水工程(一期）</t>
  </si>
  <si>
    <t>省级资金文号</t>
  </si>
  <si>
    <t>文件名称</t>
  </si>
  <si>
    <t>文件下达时间</t>
  </si>
  <si>
    <t>市级资金文号</t>
  </si>
  <si>
    <r>
      <rPr>
        <b/>
        <sz val="9"/>
        <color theme="1"/>
        <rFont val="Microsoft YaHei UI"/>
        <charset val="134"/>
      </rPr>
      <t>市级</t>
    </r>
    <r>
      <rPr>
        <b/>
        <sz val="9"/>
        <color theme="1"/>
        <rFont val="楷体_GB2312"/>
        <charset val="134"/>
      </rPr>
      <t>文件名称</t>
    </r>
  </si>
  <si>
    <r>
      <rPr>
        <b/>
        <sz val="9"/>
        <color theme="1"/>
        <rFont val="Microsoft YaHei UI"/>
        <charset val="134"/>
      </rPr>
      <t>市级</t>
    </r>
    <r>
      <rPr>
        <b/>
        <sz val="9"/>
        <color theme="1"/>
        <rFont val="楷体_GB2312"/>
        <charset val="134"/>
      </rPr>
      <t>文件下达时间</t>
    </r>
  </si>
  <si>
    <t>金额（万元）</t>
  </si>
  <si>
    <t>——</t>
  </si>
  <si>
    <r>
      <rPr>
        <sz val="9"/>
        <color theme="1"/>
        <rFont val="楷体_GB2312"/>
        <charset val="134"/>
      </rPr>
      <t>粤财农〔</t>
    </r>
    <r>
      <rPr>
        <sz val="9"/>
        <color theme="1"/>
        <rFont val="Times New Roman"/>
        <charset val="134"/>
      </rPr>
      <t>2022</t>
    </r>
    <r>
      <rPr>
        <sz val="9"/>
        <color theme="1"/>
        <rFont val="楷体_GB2312"/>
        <charset val="134"/>
      </rPr>
      <t>〕</t>
    </r>
    <r>
      <rPr>
        <sz val="9"/>
        <color theme="1"/>
        <rFont val="Times New Roman"/>
        <charset val="134"/>
      </rPr>
      <t>170</t>
    </r>
    <r>
      <rPr>
        <sz val="9"/>
        <color theme="1"/>
        <rFont val="楷体_GB2312"/>
        <charset val="134"/>
      </rPr>
      <t>号</t>
    </r>
  </si>
  <si>
    <r>
      <rPr>
        <sz val="9"/>
        <color theme="1"/>
        <rFont val="楷体_GB2312"/>
        <charset val="134"/>
      </rPr>
      <t>《广东省财政厅关于提前下达</t>
    </r>
    <r>
      <rPr>
        <sz val="9"/>
        <color theme="1"/>
        <rFont val="Times New Roman"/>
        <charset val="134"/>
      </rPr>
      <t>2023</t>
    </r>
    <r>
      <rPr>
        <sz val="9"/>
        <color theme="1"/>
        <rFont val="楷体_GB2312"/>
        <charset val="134"/>
      </rPr>
      <t>年中央水库移民扶持基金的通知》</t>
    </r>
  </si>
  <si>
    <t>广州市财政局关于转下达2023年中央水库移民扶持基金的通知</t>
  </si>
  <si>
    <r>
      <rPr>
        <sz val="9"/>
        <color theme="1"/>
        <rFont val="楷体_GB2312"/>
        <charset val="134"/>
      </rPr>
      <t>粤财农〔</t>
    </r>
    <r>
      <rPr>
        <sz val="9"/>
        <color theme="1"/>
        <rFont val="Times New Roman"/>
        <charset val="134"/>
      </rPr>
      <t>2022</t>
    </r>
    <r>
      <rPr>
        <sz val="9"/>
        <color theme="1"/>
        <rFont val="楷体_GB2312"/>
        <charset val="134"/>
      </rPr>
      <t>〕</t>
    </r>
    <r>
      <rPr>
        <sz val="9"/>
        <color theme="1"/>
        <rFont val="Times New Roman"/>
        <charset val="134"/>
      </rPr>
      <t>172</t>
    </r>
    <r>
      <rPr>
        <sz val="9"/>
        <color theme="1"/>
        <rFont val="楷体_GB2312"/>
        <charset val="134"/>
      </rPr>
      <t>号</t>
    </r>
  </si>
  <si>
    <r>
      <rPr>
        <sz val="9"/>
        <color theme="1"/>
        <rFont val="楷体_GB2312"/>
        <charset val="134"/>
      </rPr>
      <t>《广东省财政厅关于提前下达</t>
    </r>
    <r>
      <rPr>
        <sz val="9"/>
        <color theme="1"/>
        <rFont val="Times New Roman"/>
        <charset val="134"/>
      </rPr>
      <t>2023</t>
    </r>
    <r>
      <rPr>
        <sz val="9"/>
        <color theme="1"/>
        <rFont val="楷体_GB2312"/>
        <charset val="134"/>
      </rPr>
      <t>年中央大中型水库移民后期扶持资金预算的通知》</t>
    </r>
  </si>
  <si>
    <t>广州市财政局关于转下达2023年中央大中型水库移民后期扶持资金预算的通知</t>
  </si>
  <si>
    <r>
      <rPr>
        <sz val="9"/>
        <color theme="1"/>
        <rFont val="楷体_GB2312"/>
        <charset val="134"/>
      </rPr>
      <t>粤财农〔</t>
    </r>
    <r>
      <rPr>
        <sz val="9"/>
        <color theme="1"/>
        <rFont val="Times New Roman"/>
        <charset val="134"/>
      </rPr>
      <t>2023</t>
    </r>
    <r>
      <rPr>
        <sz val="9"/>
        <color theme="1"/>
        <rFont val="楷体_GB2312"/>
        <charset val="134"/>
      </rPr>
      <t>〕</t>
    </r>
    <r>
      <rPr>
        <sz val="9"/>
        <color theme="1"/>
        <rFont val="Times New Roman"/>
        <charset val="134"/>
      </rPr>
      <t>96</t>
    </r>
    <r>
      <rPr>
        <sz val="9"/>
        <color theme="1"/>
        <rFont val="楷体_GB2312"/>
        <charset val="134"/>
      </rPr>
      <t>号</t>
    </r>
  </si>
  <si>
    <r>
      <rPr>
        <sz val="9"/>
        <color theme="1"/>
        <rFont val="楷体_GB2312"/>
        <charset val="134"/>
      </rPr>
      <t>《广东省财政厅关于下达</t>
    </r>
    <r>
      <rPr>
        <sz val="9"/>
        <color theme="1"/>
        <rFont val="Times New Roman"/>
        <charset val="134"/>
      </rPr>
      <t>2023</t>
    </r>
    <r>
      <rPr>
        <sz val="9"/>
        <color theme="1"/>
        <rFont val="楷体_GB2312"/>
        <charset val="134"/>
      </rPr>
      <t>年中央水库移民扶持基金预算（第二批）的通知》</t>
    </r>
  </si>
  <si>
    <t>广州市财政局关于转下达2023年中央水库移民扶持基金预算（第二批）的通知</t>
  </si>
  <si>
    <r>
      <rPr>
        <sz val="9"/>
        <color theme="1"/>
        <rFont val="楷体_GB2312"/>
        <charset val="134"/>
      </rPr>
      <t>粤财农〔</t>
    </r>
    <r>
      <rPr>
        <sz val="9"/>
        <color theme="1"/>
        <rFont val="Times New Roman"/>
        <charset val="134"/>
      </rPr>
      <t>2023</t>
    </r>
    <r>
      <rPr>
        <sz val="9"/>
        <color theme="1"/>
        <rFont val="楷体_GB2312"/>
        <charset val="134"/>
      </rPr>
      <t>〕</t>
    </r>
    <r>
      <rPr>
        <sz val="9"/>
        <color theme="1"/>
        <rFont val="Times New Roman"/>
        <charset val="134"/>
      </rPr>
      <t>174</t>
    </r>
    <r>
      <rPr>
        <sz val="9"/>
        <color theme="1"/>
        <rFont val="楷体_GB2312"/>
        <charset val="134"/>
      </rPr>
      <t>号</t>
    </r>
  </si>
  <si>
    <r>
      <rPr>
        <sz val="9"/>
        <color theme="1"/>
        <rFont val="楷体_GB2312"/>
        <charset val="134"/>
      </rPr>
      <t>《广东省财政厅关于调整安排</t>
    </r>
    <r>
      <rPr>
        <sz val="9"/>
        <color theme="1"/>
        <rFont val="Times New Roman"/>
        <charset val="134"/>
      </rPr>
      <t>2023</t>
    </r>
    <r>
      <rPr>
        <sz val="9"/>
        <color theme="1"/>
        <rFont val="楷体_GB2312"/>
        <charset val="134"/>
      </rPr>
      <t>年中央水库移民扶持基金预算（第二批）的通知》</t>
    </r>
  </si>
  <si>
    <t>广州市财政局关于转下达调整安排2023年中央水库移民扶持基金预算（第二批）的通知</t>
  </si>
  <si>
    <t>附件2.5</t>
  </si>
  <si>
    <t>2023年度中央水库移民扶持基金绩效自评数据汇总表（资金支出方向）</t>
  </si>
  <si>
    <r>
      <rPr>
        <b/>
        <sz val="8"/>
        <rFont val="宋体"/>
        <charset val="134"/>
      </rPr>
      <t>预算执行情况</t>
    </r>
  </si>
  <si>
    <r>
      <rPr>
        <b/>
        <sz val="8"/>
        <rFont val="宋体"/>
        <charset val="134"/>
      </rPr>
      <t>合计数</t>
    </r>
  </si>
  <si>
    <r>
      <rPr>
        <b/>
        <sz val="8"/>
        <rFont val="Times New Roman"/>
        <charset val="134"/>
      </rPr>
      <t>1.</t>
    </r>
    <r>
      <rPr>
        <b/>
        <sz val="8"/>
        <rFont val="宋体"/>
        <charset val="134"/>
      </rPr>
      <t>中央移民资金</t>
    </r>
  </si>
  <si>
    <r>
      <rPr>
        <sz val="8"/>
        <rFont val="宋体"/>
        <charset val="134"/>
      </rPr>
      <t>其中：</t>
    </r>
    <r>
      <rPr>
        <sz val="8"/>
        <rFont val="Times New Roman"/>
        <charset val="134"/>
      </rPr>
      <t>1.1</t>
    </r>
    <r>
      <rPr>
        <sz val="8"/>
        <rFont val="宋体"/>
        <charset val="134"/>
      </rPr>
      <t>直补资金发放</t>
    </r>
  </si>
  <si>
    <r>
      <rPr>
        <sz val="8"/>
        <rFont val="Times New Roman"/>
        <charset val="134"/>
      </rPr>
      <t xml:space="preserve">           1.2</t>
    </r>
    <r>
      <rPr>
        <sz val="8"/>
        <rFont val="宋体"/>
        <charset val="134"/>
      </rPr>
      <t>移民美丽家园建设</t>
    </r>
  </si>
  <si>
    <r>
      <rPr>
        <sz val="8"/>
        <rFont val="Times New Roman"/>
        <charset val="134"/>
      </rPr>
      <t xml:space="preserve">           1.3</t>
    </r>
    <r>
      <rPr>
        <sz val="8"/>
        <rFont val="宋体"/>
        <charset val="134"/>
      </rPr>
      <t>产业扶持</t>
    </r>
  </si>
  <si>
    <r>
      <rPr>
        <sz val="8"/>
        <rFont val="Times New Roman"/>
        <charset val="134"/>
      </rPr>
      <t xml:space="preserve">           1.4</t>
    </r>
    <r>
      <rPr>
        <sz val="8"/>
        <rFont val="宋体"/>
        <charset val="134"/>
      </rPr>
      <t>就业创业能力培训</t>
    </r>
  </si>
  <si>
    <r>
      <rPr>
        <sz val="8"/>
        <rFont val="Times New Roman"/>
        <charset val="134"/>
      </rPr>
      <t xml:space="preserve">           1.5</t>
    </r>
    <r>
      <rPr>
        <sz val="8"/>
        <rFont val="宋体"/>
        <charset val="134"/>
      </rPr>
      <t>其他</t>
    </r>
  </si>
  <si>
    <r>
      <rPr>
        <b/>
        <sz val="8"/>
        <rFont val="Times New Roman"/>
        <charset val="134"/>
      </rPr>
      <t>2.</t>
    </r>
    <r>
      <rPr>
        <b/>
        <sz val="8"/>
        <rFont val="宋体"/>
        <charset val="134"/>
      </rPr>
      <t>地方移民资金</t>
    </r>
  </si>
  <si>
    <r>
      <rPr>
        <sz val="8"/>
        <rFont val="宋体"/>
        <charset val="134"/>
      </rPr>
      <t>其中：</t>
    </r>
    <r>
      <rPr>
        <sz val="8"/>
        <rFont val="Times New Roman"/>
        <charset val="134"/>
      </rPr>
      <t>2.1</t>
    </r>
    <r>
      <rPr>
        <sz val="8"/>
        <rFont val="宋体"/>
        <charset val="134"/>
      </rPr>
      <t>直补资金发放</t>
    </r>
  </si>
  <si>
    <r>
      <rPr>
        <sz val="8"/>
        <rFont val="Times New Roman"/>
        <charset val="134"/>
      </rPr>
      <t xml:space="preserve">           2.2</t>
    </r>
    <r>
      <rPr>
        <sz val="8"/>
        <rFont val="宋体"/>
        <charset val="134"/>
      </rPr>
      <t>移民美丽家园建设</t>
    </r>
  </si>
  <si>
    <r>
      <rPr>
        <sz val="8"/>
        <rFont val="Times New Roman"/>
        <charset val="134"/>
      </rPr>
      <t xml:space="preserve">           2.3</t>
    </r>
    <r>
      <rPr>
        <sz val="8"/>
        <rFont val="宋体"/>
        <charset val="134"/>
      </rPr>
      <t>产业扶持</t>
    </r>
  </si>
  <si>
    <r>
      <rPr>
        <sz val="8"/>
        <rFont val="Times New Roman"/>
        <charset val="134"/>
      </rPr>
      <t xml:space="preserve">           2.4</t>
    </r>
    <r>
      <rPr>
        <sz val="8"/>
        <rFont val="宋体"/>
        <charset val="134"/>
      </rPr>
      <t>就业创业能力培训</t>
    </r>
  </si>
  <si>
    <r>
      <rPr>
        <sz val="8"/>
        <rFont val="Times New Roman"/>
        <charset val="134"/>
      </rPr>
      <t xml:space="preserve">           2.5</t>
    </r>
    <r>
      <rPr>
        <sz val="8"/>
        <rFont val="宋体"/>
        <charset val="134"/>
      </rPr>
      <t>其他</t>
    </r>
  </si>
  <si>
    <r>
      <rPr>
        <b/>
        <sz val="8"/>
        <rFont val="Times New Roman"/>
        <charset val="134"/>
      </rPr>
      <t>3.</t>
    </r>
    <r>
      <rPr>
        <b/>
        <sz val="8"/>
        <rFont val="宋体"/>
        <charset val="134"/>
      </rPr>
      <t>其他资金</t>
    </r>
  </si>
  <si>
    <r>
      <rPr>
        <sz val="8"/>
        <rFont val="宋体"/>
        <charset val="134"/>
      </rPr>
      <t>其中：</t>
    </r>
    <r>
      <rPr>
        <sz val="8"/>
        <rFont val="Times New Roman"/>
        <charset val="134"/>
      </rPr>
      <t>3.1</t>
    </r>
    <r>
      <rPr>
        <sz val="8"/>
        <rFont val="宋体"/>
        <charset val="134"/>
      </rPr>
      <t>直补资金发放</t>
    </r>
  </si>
  <si>
    <r>
      <rPr>
        <sz val="8"/>
        <rFont val="Times New Roman"/>
        <charset val="134"/>
      </rPr>
      <t xml:space="preserve">           3.2</t>
    </r>
    <r>
      <rPr>
        <sz val="8"/>
        <rFont val="宋体"/>
        <charset val="134"/>
      </rPr>
      <t>移民美丽家园建设</t>
    </r>
  </si>
  <si>
    <r>
      <rPr>
        <sz val="8"/>
        <rFont val="Times New Roman"/>
        <charset val="134"/>
      </rPr>
      <t xml:space="preserve">           3.3</t>
    </r>
    <r>
      <rPr>
        <sz val="8"/>
        <rFont val="宋体"/>
        <charset val="134"/>
      </rPr>
      <t>产业扶持</t>
    </r>
  </si>
  <si>
    <r>
      <rPr>
        <sz val="8"/>
        <rFont val="Times New Roman"/>
        <charset val="134"/>
      </rPr>
      <t xml:space="preserve">           3.4</t>
    </r>
    <r>
      <rPr>
        <sz val="8"/>
        <rFont val="宋体"/>
        <charset val="134"/>
      </rPr>
      <t>就业创业能力培训</t>
    </r>
  </si>
  <si>
    <r>
      <rPr>
        <sz val="8"/>
        <rFont val="Times New Roman"/>
        <charset val="134"/>
      </rPr>
      <t xml:space="preserve">           3.5</t>
    </r>
    <r>
      <rPr>
        <sz val="8"/>
        <rFont val="宋体"/>
        <charset val="134"/>
      </rPr>
      <t>其他</t>
    </r>
  </si>
  <si>
    <r>
      <rPr>
        <b/>
        <sz val="10"/>
        <rFont val="宋体"/>
        <charset val="134"/>
      </rPr>
      <t xml:space="preserve">填表说明：
</t>
    </r>
    <r>
      <rPr>
        <sz val="10"/>
        <rFont val="宋体"/>
        <charset val="134"/>
      </rPr>
      <t>本表分县填报，市级、省级汇总，市、县填报的资金数指已批复的直补或项目计划资金。</t>
    </r>
  </si>
  <si>
    <t>附件2.6</t>
  </si>
  <si>
    <t>2023年度中央水库移民扶持基金绩效自评数据汇总表（绩效指标）</t>
  </si>
  <si>
    <r>
      <rPr>
        <b/>
        <sz val="8"/>
        <rFont val="宋体"/>
        <charset val="134"/>
      </rPr>
      <t>一级指标</t>
    </r>
  </si>
  <si>
    <r>
      <rPr>
        <b/>
        <sz val="8"/>
        <rFont val="宋体"/>
        <charset val="134"/>
      </rPr>
      <t>二级指标</t>
    </r>
  </si>
  <si>
    <r>
      <rPr>
        <b/>
        <sz val="8"/>
        <rFont val="宋体"/>
        <charset val="134"/>
      </rPr>
      <t>三级指标</t>
    </r>
  </si>
  <si>
    <t>目标值</t>
  </si>
  <si>
    <t>完成值</t>
  </si>
  <si>
    <t>产
出
指
标</t>
  </si>
  <si>
    <r>
      <rPr>
        <sz val="8"/>
        <rFont val="宋体"/>
        <charset val="134"/>
      </rPr>
      <t>数量指标</t>
    </r>
  </si>
  <si>
    <r>
      <rPr>
        <sz val="8"/>
        <rFont val="Times New Roman"/>
        <charset val="134"/>
      </rPr>
      <t xml:space="preserve"> </t>
    </r>
    <r>
      <rPr>
        <sz val="8"/>
        <rFont val="宋体"/>
        <charset val="134"/>
      </rPr>
      <t>指标</t>
    </r>
    <r>
      <rPr>
        <sz val="8"/>
        <rFont val="Times New Roman"/>
        <charset val="134"/>
      </rPr>
      <t>1</t>
    </r>
    <r>
      <rPr>
        <sz val="8"/>
        <rFont val="宋体"/>
        <charset val="134"/>
      </rPr>
      <t>：后期扶持受益移民人口（人）</t>
    </r>
  </si>
  <si>
    <r>
      <rPr>
        <sz val="8"/>
        <rFont val="Times New Roman"/>
        <charset val="134"/>
      </rPr>
      <t xml:space="preserve"> </t>
    </r>
    <r>
      <rPr>
        <sz val="8"/>
        <rFont val="宋体"/>
        <charset val="134"/>
      </rPr>
      <t>指标2：移民美丽家园项目（个）</t>
    </r>
  </si>
  <si>
    <r>
      <rPr>
        <sz val="8"/>
        <rFont val="Times New Roman"/>
        <charset val="134"/>
      </rPr>
      <t xml:space="preserve"> </t>
    </r>
    <r>
      <rPr>
        <sz val="8"/>
        <rFont val="宋体"/>
        <charset val="134"/>
      </rPr>
      <t>指标3：产业扶持项目（个）</t>
    </r>
  </si>
  <si>
    <r>
      <rPr>
        <sz val="8"/>
        <rFont val="Times New Roman"/>
        <charset val="134"/>
      </rPr>
      <t xml:space="preserve"> </t>
    </r>
    <r>
      <rPr>
        <sz val="8"/>
        <rFont val="宋体"/>
        <charset val="134"/>
      </rPr>
      <t>指标4：就业创业能力培训（人次）</t>
    </r>
  </si>
  <si>
    <r>
      <rPr>
        <sz val="8"/>
        <rFont val="Times New Roman"/>
        <charset val="134"/>
      </rPr>
      <t xml:space="preserve"> </t>
    </r>
    <r>
      <rPr>
        <sz val="8"/>
        <rFont val="宋体"/>
        <charset val="134"/>
      </rPr>
      <t>指标5：其他项目（个）</t>
    </r>
  </si>
  <si>
    <r>
      <rPr>
        <sz val="8"/>
        <rFont val="宋体"/>
        <charset val="134"/>
      </rPr>
      <t>质量指标</t>
    </r>
  </si>
  <si>
    <t>指标1：完工项目验收率（%）</t>
  </si>
  <si>
    <t>其中：已完工的项目总个数（个）</t>
  </si>
  <si>
    <t xml:space="preserve">      验收合格的项目个数（个）</t>
  </si>
  <si>
    <r>
      <rPr>
        <sz val="8"/>
        <rFont val="Times New Roman"/>
        <charset val="134"/>
      </rPr>
      <t xml:space="preserve"> </t>
    </r>
    <r>
      <rPr>
        <sz val="8"/>
        <rFont val="宋体"/>
        <charset val="134"/>
      </rPr>
      <t>指标</t>
    </r>
    <r>
      <rPr>
        <sz val="8"/>
        <rFont val="Times New Roman"/>
        <charset val="134"/>
      </rPr>
      <t>2</t>
    </r>
    <r>
      <rPr>
        <sz val="8"/>
        <rFont val="宋体"/>
        <charset val="134"/>
      </rPr>
      <t>：项目一次性验收合格率</t>
    </r>
    <r>
      <rPr>
        <sz val="8"/>
        <rFont val="Times New Roman"/>
        <charset val="134"/>
      </rPr>
      <t>(%)</t>
    </r>
  </si>
  <si>
    <t>其中：验收项目总个数（个）</t>
  </si>
  <si>
    <r>
      <rPr>
        <sz val="8"/>
        <rFont val="Times New Roman"/>
        <charset val="134"/>
      </rPr>
      <t xml:space="preserve">            </t>
    </r>
    <r>
      <rPr>
        <sz val="8"/>
        <rFont val="宋体"/>
        <charset val="134"/>
      </rPr>
      <t>项目第一次验收即合格的项目个数（个）</t>
    </r>
  </si>
  <si>
    <r>
      <rPr>
        <sz val="8"/>
        <rFont val="宋体"/>
        <charset val="134"/>
      </rPr>
      <t>时效指标</t>
    </r>
  </si>
  <si>
    <r>
      <rPr>
        <sz val="8"/>
        <rFont val="Times New Roman"/>
        <charset val="134"/>
      </rPr>
      <t xml:space="preserve"> </t>
    </r>
    <r>
      <rPr>
        <sz val="8"/>
        <rFont val="宋体"/>
        <charset val="134"/>
      </rPr>
      <t>指标</t>
    </r>
    <r>
      <rPr>
        <sz val="8"/>
        <rFont val="Times New Roman"/>
        <charset val="134"/>
      </rPr>
      <t>1</t>
    </r>
    <r>
      <rPr>
        <sz val="8"/>
        <rFont val="宋体"/>
        <charset val="134"/>
      </rPr>
      <t>：截至当年底，直补资金发放率（</t>
    </r>
    <r>
      <rPr>
        <sz val="8"/>
        <rFont val="Times New Roman"/>
        <charset val="134"/>
      </rPr>
      <t>%</t>
    </r>
    <r>
      <rPr>
        <sz val="8"/>
        <rFont val="宋体"/>
        <charset val="134"/>
      </rPr>
      <t>）</t>
    </r>
  </si>
  <si>
    <t>其中：截至2023年底，实际发放直补资金额（万元）</t>
  </si>
  <si>
    <r>
      <rPr>
        <sz val="8"/>
        <rFont val="Times New Roman"/>
        <charset val="134"/>
      </rPr>
      <t xml:space="preserve">          </t>
    </r>
    <r>
      <rPr>
        <sz val="8"/>
        <rFont val="宋体"/>
        <charset val="134"/>
      </rPr>
      <t>截至</t>
    </r>
    <r>
      <rPr>
        <sz val="8"/>
        <rFont val="Times New Roman"/>
        <charset val="134"/>
      </rPr>
      <t>2023</t>
    </r>
    <r>
      <rPr>
        <sz val="8"/>
        <rFont val="宋体"/>
        <charset val="134"/>
      </rPr>
      <t>年底，应发放直补资金额（万元）</t>
    </r>
  </si>
  <si>
    <r>
      <rPr>
        <sz val="8"/>
        <rFont val="宋体"/>
        <charset val="134"/>
      </rPr>
      <t>指标</t>
    </r>
    <r>
      <rPr>
        <sz val="8"/>
        <rFont val="Times New Roman"/>
        <charset val="134"/>
      </rPr>
      <t>2</t>
    </r>
    <r>
      <rPr>
        <sz val="8"/>
        <rFont val="宋体"/>
        <charset val="134"/>
      </rPr>
      <t>：截至当年底，项目资金完成率（</t>
    </r>
    <r>
      <rPr>
        <sz val="8"/>
        <rFont val="Times New Roman"/>
        <charset val="134"/>
      </rPr>
      <t>%</t>
    </r>
    <r>
      <rPr>
        <sz val="8"/>
        <rFont val="宋体"/>
        <charset val="134"/>
      </rPr>
      <t>）</t>
    </r>
  </si>
  <si>
    <r>
      <rPr>
        <sz val="8"/>
        <rFont val="宋体"/>
        <charset val="134"/>
      </rPr>
      <t>其中：截至</t>
    </r>
    <r>
      <rPr>
        <sz val="8"/>
        <rFont val="Times New Roman"/>
        <charset val="134"/>
      </rPr>
      <t>2023</t>
    </r>
    <r>
      <rPr>
        <sz val="8"/>
        <rFont val="宋体"/>
        <charset val="134"/>
      </rPr>
      <t>年底，项目资金预算额（万元）</t>
    </r>
  </si>
  <si>
    <r>
      <rPr>
        <sz val="8"/>
        <rFont val="Times New Roman"/>
        <charset val="134"/>
      </rPr>
      <t xml:space="preserve">           </t>
    </r>
    <r>
      <rPr>
        <sz val="8"/>
        <rFont val="宋体"/>
        <charset val="134"/>
      </rPr>
      <t>截至</t>
    </r>
    <r>
      <rPr>
        <sz val="8"/>
        <rFont val="Times New Roman"/>
        <charset val="134"/>
      </rPr>
      <t>2023</t>
    </r>
    <r>
      <rPr>
        <sz val="8"/>
        <rFont val="宋体"/>
        <charset val="134"/>
      </rPr>
      <t>年底，</t>
    </r>
    <r>
      <rPr>
        <sz val="8"/>
        <rFont val="Times New Roman"/>
        <charset val="134"/>
      </rPr>
      <t xml:space="preserve"> </t>
    </r>
    <r>
      <rPr>
        <sz val="8"/>
        <rFont val="宋体"/>
        <charset val="134"/>
      </rPr>
      <t>项目资金完成额（万元）</t>
    </r>
  </si>
  <si>
    <r>
      <rPr>
        <sz val="8"/>
        <rFont val="Times New Roman"/>
        <charset val="134"/>
      </rPr>
      <t xml:space="preserve"> </t>
    </r>
    <r>
      <rPr>
        <sz val="8"/>
        <rFont val="宋体"/>
        <charset val="134"/>
      </rPr>
      <t>指标</t>
    </r>
    <r>
      <rPr>
        <sz val="8"/>
        <rFont val="Times New Roman"/>
        <charset val="134"/>
      </rPr>
      <t>3</t>
    </r>
    <r>
      <rPr>
        <sz val="8"/>
        <rFont val="宋体"/>
        <charset val="134"/>
      </rPr>
      <t>：截至次年</t>
    </r>
    <r>
      <rPr>
        <sz val="8"/>
        <rFont val="Times New Roman"/>
        <charset val="134"/>
      </rPr>
      <t>3</t>
    </r>
    <r>
      <rPr>
        <sz val="8"/>
        <rFont val="宋体"/>
        <charset val="134"/>
      </rPr>
      <t>月底，项目资金支付率（</t>
    </r>
    <r>
      <rPr>
        <sz val="8"/>
        <rFont val="Times New Roman"/>
        <charset val="134"/>
      </rPr>
      <t>%</t>
    </r>
    <r>
      <rPr>
        <sz val="8"/>
        <rFont val="宋体"/>
        <charset val="134"/>
      </rPr>
      <t>）</t>
    </r>
  </si>
  <si>
    <r>
      <rPr>
        <sz val="8"/>
        <rFont val="宋体"/>
        <charset val="134"/>
      </rPr>
      <t>其中：截至</t>
    </r>
    <r>
      <rPr>
        <sz val="8"/>
        <rFont val="Times New Roman"/>
        <charset val="134"/>
      </rPr>
      <t>2024</t>
    </r>
    <r>
      <rPr>
        <sz val="8"/>
        <rFont val="宋体"/>
        <charset val="134"/>
      </rPr>
      <t>年</t>
    </r>
    <r>
      <rPr>
        <sz val="8"/>
        <rFont val="Times New Roman"/>
        <charset val="134"/>
      </rPr>
      <t>3</t>
    </r>
    <r>
      <rPr>
        <sz val="8"/>
        <rFont val="宋体"/>
        <charset val="134"/>
      </rPr>
      <t>月底，项目资金支付额（万元）</t>
    </r>
  </si>
  <si>
    <t>指标4：截至2023年底，上年度预算资金支付率（%）</t>
  </si>
  <si>
    <t>其中：2022年度预算资金总额（万元）</t>
  </si>
  <si>
    <t xml:space="preserve">      2022年度预算资金支付额（万元）</t>
  </si>
  <si>
    <r>
      <rPr>
        <sz val="8"/>
        <rFont val="Times New Roman"/>
        <charset val="134"/>
      </rPr>
      <t xml:space="preserve"> </t>
    </r>
    <r>
      <rPr>
        <sz val="8"/>
        <rFont val="宋体"/>
        <charset val="134"/>
      </rPr>
      <t>指标</t>
    </r>
    <r>
      <rPr>
        <sz val="8"/>
        <rFont val="宋体"/>
        <charset val="134"/>
      </rPr>
      <t>：项目支出控制在批复的预算范围内的项目比例</t>
    </r>
    <r>
      <rPr>
        <sz val="8"/>
        <rFont val="Times New Roman"/>
        <charset val="134"/>
      </rPr>
      <t>(%)</t>
    </r>
  </si>
  <si>
    <t>其中：已完成支付的预算项目总个数（个）</t>
  </si>
  <si>
    <t xml:space="preserve">     控制在批复的预算内的项目个数（个）</t>
  </si>
  <si>
    <t>效
益
指
标</t>
  </si>
  <si>
    <r>
      <rPr>
        <sz val="8"/>
        <rFont val="宋体"/>
        <charset val="134"/>
      </rPr>
      <t>经济效益
指标</t>
    </r>
  </si>
  <si>
    <r>
      <rPr>
        <sz val="8"/>
        <rFont val="Times New Roman"/>
        <charset val="134"/>
      </rPr>
      <t xml:space="preserve"> </t>
    </r>
    <r>
      <rPr>
        <sz val="8"/>
        <rFont val="宋体"/>
        <charset val="134"/>
      </rPr>
      <t>指标</t>
    </r>
    <r>
      <rPr>
        <sz val="8"/>
        <rFont val="宋体"/>
        <charset val="134"/>
      </rPr>
      <t>：当年移民人均可支配收入增速超过当地农村居民人均可支配收入增速（</t>
    </r>
    <r>
      <rPr>
        <sz val="8"/>
        <rFont val="Times New Roman"/>
        <charset val="134"/>
      </rPr>
      <t>%</t>
    </r>
    <r>
      <rPr>
        <sz val="8"/>
        <rFont val="宋体"/>
        <charset val="134"/>
      </rPr>
      <t>）</t>
    </r>
  </si>
  <si>
    <r>
      <rPr>
        <sz val="8"/>
        <rFont val="宋体"/>
        <charset val="134"/>
      </rPr>
      <t>其中：</t>
    </r>
    <r>
      <rPr>
        <sz val="8"/>
        <rFont val="Times New Roman"/>
        <charset val="134"/>
      </rPr>
      <t>2023</t>
    </r>
    <r>
      <rPr>
        <sz val="8"/>
        <rFont val="宋体"/>
        <charset val="134"/>
      </rPr>
      <t>年移民人均可支配收入（元）</t>
    </r>
  </si>
  <si>
    <r>
      <rPr>
        <sz val="8"/>
        <rFont val="Times New Roman"/>
        <charset val="134"/>
      </rPr>
      <t xml:space="preserve">           2022</t>
    </r>
    <r>
      <rPr>
        <sz val="8"/>
        <rFont val="宋体"/>
        <charset val="134"/>
      </rPr>
      <t>年移民人均可支配收入（元）</t>
    </r>
  </si>
  <si>
    <r>
      <rPr>
        <sz val="8"/>
        <rFont val="宋体"/>
        <charset val="134"/>
      </rPr>
      <t xml:space="preserve">      </t>
    </r>
    <r>
      <rPr>
        <sz val="8"/>
        <rFont val="Times New Roman"/>
        <charset val="134"/>
      </rPr>
      <t>2023</t>
    </r>
    <r>
      <rPr>
        <sz val="8"/>
        <rFont val="宋体"/>
        <charset val="134"/>
      </rPr>
      <t>年当地农村居民人均可支配收入（元）</t>
    </r>
  </si>
  <si>
    <r>
      <rPr>
        <sz val="8"/>
        <rFont val="Times New Roman"/>
        <charset val="134"/>
      </rPr>
      <t xml:space="preserve">           2022</t>
    </r>
    <r>
      <rPr>
        <sz val="8"/>
        <rFont val="宋体"/>
        <charset val="134"/>
      </rPr>
      <t>年当地农村居民人均可支配收入（元）</t>
    </r>
  </si>
  <si>
    <r>
      <rPr>
        <sz val="8"/>
        <rFont val="宋体"/>
        <charset val="134"/>
      </rPr>
      <t>社会效益
指标</t>
    </r>
  </si>
  <si>
    <r>
      <rPr>
        <sz val="8"/>
        <rFont val="Times New Roman"/>
        <charset val="134"/>
      </rPr>
      <t xml:space="preserve"> </t>
    </r>
    <r>
      <rPr>
        <sz val="8"/>
        <rFont val="宋体"/>
        <charset val="134"/>
      </rPr>
      <t>指标</t>
    </r>
    <r>
      <rPr>
        <sz val="8"/>
        <rFont val="Times New Roman"/>
        <charset val="134"/>
      </rPr>
      <t>1</t>
    </r>
    <r>
      <rPr>
        <sz val="8"/>
        <rFont val="宋体"/>
        <charset val="134"/>
      </rPr>
      <t>：非正常进京上访和交办的信访事项及时处理率（</t>
    </r>
    <r>
      <rPr>
        <sz val="8"/>
        <rFont val="Times New Roman"/>
        <charset val="134"/>
      </rPr>
      <t>%</t>
    </r>
    <r>
      <rPr>
        <sz val="8"/>
        <rFont val="宋体"/>
        <charset val="134"/>
      </rPr>
      <t>）</t>
    </r>
  </si>
  <si>
    <r>
      <rPr>
        <sz val="8"/>
        <rFont val="Times New Roman"/>
        <charset val="134"/>
      </rPr>
      <t xml:space="preserve"> </t>
    </r>
    <r>
      <rPr>
        <sz val="8"/>
        <rFont val="宋体"/>
        <charset val="134"/>
      </rPr>
      <t>指标</t>
    </r>
    <r>
      <rPr>
        <sz val="8"/>
        <rFont val="Times New Roman"/>
        <charset val="134"/>
      </rPr>
      <t>2</t>
    </r>
    <r>
      <rPr>
        <sz val="8"/>
        <rFont val="宋体"/>
        <charset val="134"/>
      </rPr>
      <t>：统筹解决突出问题个数（个）</t>
    </r>
  </si>
  <si>
    <r>
      <rPr>
        <sz val="8"/>
        <rFont val="宋体"/>
        <charset val="134"/>
      </rPr>
      <t>生态效益
指标</t>
    </r>
  </si>
  <si>
    <r>
      <rPr>
        <sz val="8"/>
        <rFont val="Times New Roman"/>
        <charset val="134"/>
      </rPr>
      <t xml:space="preserve"> </t>
    </r>
    <r>
      <rPr>
        <sz val="8"/>
        <rFont val="宋体"/>
        <charset val="134"/>
      </rPr>
      <t>指标</t>
    </r>
    <r>
      <rPr>
        <sz val="8"/>
        <rFont val="宋体"/>
        <charset val="134"/>
      </rPr>
      <t>：建成美丽移民村（个）</t>
    </r>
  </si>
  <si>
    <t>可持续影响指标</t>
  </si>
  <si>
    <r>
      <rPr>
        <sz val="8"/>
        <rFont val="宋体"/>
        <charset val="134"/>
      </rPr>
      <t>指标：已建工程项目良性运行比例（</t>
    </r>
    <r>
      <rPr>
        <sz val="8"/>
        <rFont val="Times New Roman"/>
        <charset val="134"/>
      </rPr>
      <t>%</t>
    </r>
    <r>
      <rPr>
        <sz val="8"/>
        <rFont val="宋体"/>
        <charset val="134"/>
      </rPr>
      <t>）</t>
    </r>
  </si>
  <si>
    <t>其中：已验收项目个数（个）</t>
  </si>
  <si>
    <t xml:space="preserve">     良性运行项目个数（个）</t>
  </si>
  <si>
    <t>服务对象满意度指标</t>
  </si>
  <si>
    <r>
      <rPr>
        <sz val="8"/>
        <rFont val="Times New Roman"/>
        <charset val="134"/>
      </rPr>
      <t xml:space="preserve"> </t>
    </r>
    <r>
      <rPr>
        <sz val="8"/>
        <rFont val="宋体"/>
        <charset val="134"/>
      </rPr>
      <t>指标：移民对后期扶持政策实施满意度（</t>
    </r>
    <r>
      <rPr>
        <sz val="8"/>
        <rFont val="Times New Roman"/>
        <charset val="134"/>
      </rPr>
      <t>%</t>
    </r>
    <r>
      <rPr>
        <sz val="8"/>
        <rFont val="宋体"/>
        <charset val="134"/>
      </rPr>
      <t>）</t>
    </r>
  </si>
  <si>
    <t>≥90%</t>
  </si>
  <si>
    <t>说明</t>
  </si>
  <si>
    <r>
      <rPr>
        <sz val="9"/>
        <rFont val="Times New Roman"/>
        <charset val="134"/>
      </rPr>
      <t>1</t>
    </r>
    <r>
      <rPr>
        <sz val="9"/>
        <rFont val="宋体"/>
        <charset val="134"/>
      </rPr>
      <t>、数量指标中，指标</t>
    </r>
    <r>
      <rPr>
        <sz val="9"/>
        <rFont val="Times New Roman"/>
        <charset val="134"/>
      </rPr>
      <t>2</t>
    </r>
    <r>
      <rPr>
        <sz val="9"/>
        <rFont val="宋体"/>
        <charset val="134"/>
      </rPr>
      <t>：移民美丽家园项目（个）、指标</t>
    </r>
    <r>
      <rPr>
        <sz val="9"/>
        <rFont val="Times New Roman"/>
        <charset val="134"/>
      </rPr>
      <t>3</t>
    </r>
    <r>
      <rPr>
        <sz val="9"/>
        <rFont val="宋体"/>
        <charset val="134"/>
      </rPr>
      <t>：产业扶持项目（个）、指标</t>
    </r>
    <r>
      <rPr>
        <sz val="9"/>
        <rFont val="Times New Roman"/>
        <charset val="134"/>
      </rPr>
      <t>5</t>
    </r>
    <r>
      <rPr>
        <sz val="9"/>
        <rFont val="宋体"/>
        <charset val="134"/>
      </rPr>
      <t>：其他项目（个）完成值均不包含支付尾款的项目个数；</t>
    </r>
  </si>
  <si>
    <r>
      <rPr>
        <sz val="9"/>
        <rFont val="Times New Roman"/>
        <charset val="134"/>
      </rPr>
      <t>2</t>
    </r>
    <r>
      <rPr>
        <sz val="9"/>
        <rFont val="宋体"/>
        <charset val="134"/>
      </rPr>
      <t>、质量指标中，其中：已完工的项目总个数（个）、其中：验收项目总个数（个）、</t>
    </r>
    <r>
      <rPr>
        <sz val="9"/>
        <rFont val="Times New Roman"/>
        <charset val="134"/>
      </rPr>
      <t xml:space="preserve">  </t>
    </r>
    <r>
      <rPr>
        <sz val="9"/>
        <rFont val="宋体"/>
        <charset val="134"/>
      </rPr>
      <t>项目第一次验收即合格的项目个数（个）完成值不包含支付尾款的项目个数和截至</t>
    </r>
    <r>
      <rPr>
        <sz val="9"/>
        <rFont val="Times New Roman"/>
        <charset val="134"/>
      </rPr>
      <t>2024</t>
    </r>
    <r>
      <rPr>
        <sz val="9"/>
        <rFont val="宋体"/>
        <charset val="134"/>
      </rPr>
      <t>年</t>
    </r>
    <r>
      <rPr>
        <sz val="9"/>
        <rFont val="Times New Roman"/>
        <charset val="134"/>
      </rPr>
      <t>3</t>
    </r>
    <r>
      <rPr>
        <sz val="9"/>
        <rFont val="宋体"/>
        <charset val="134"/>
      </rPr>
      <t>月</t>
    </r>
    <r>
      <rPr>
        <sz val="9"/>
        <rFont val="Times New Roman"/>
        <charset val="134"/>
      </rPr>
      <t>31</t>
    </r>
    <r>
      <rPr>
        <sz val="9"/>
        <rFont val="宋体"/>
        <charset val="134"/>
      </rPr>
      <t>日尚未验收，但验收时间不超</t>
    </r>
    <r>
      <rPr>
        <sz val="9"/>
        <rFont val="Times New Roman"/>
        <charset val="134"/>
      </rPr>
      <t>6</t>
    </r>
    <r>
      <rPr>
        <sz val="9"/>
        <rFont val="宋体"/>
        <charset val="134"/>
      </rPr>
      <t>个月的项目；</t>
    </r>
  </si>
  <si>
    <r>
      <rPr>
        <sz val="9"/>
        <rFont val="Times New Roman"/>
        <charset val="134"/>
      </rPr>
      <t>3</t>
    </r>
    <r>
      <rPr>
        <sz val="9"/>
        <rFont val="宋体"/>
        <charset val="134"/>
      </rPr>
      <t>、可持续影响指标中，其中：已验收项目个数（个）、良性运行项目个数（个）完成值不包含支付尾款的项目个数和截至</t>
    </r>
    <r>
      <rPr>
        <sz val="9"/>
        <rFont val="Times New Roman"/>
        <charset val="134"/>
      </rPr>
      <t>2024</t>
    </r>
    <r>
      <rPr>
        <sz val="9"/>
        <rFont val="宋体"/>
        <charset val="134"/>
      </rPr>
      <t>年</t>
    </r>
    <r>
      <rPr>
        <sz val="9"/>
        <rFont val="Times New Roman"/>
        <charset val="134"/>
      </rPr>
      <t>3</t>
    </r>
    <r>
      <rPr>
        <sz val="9"/>
        <rFont val="宋体"/>
        <charset val="134"/>
      </rPr>
      <t>月</t>
    </r>
    <r>
      <rPr>
        <sz val="9"/>
        <rFont val="Times New Roman"/>
        <charset val="134"/>
      </rPr>
      <t>31</t>
    </r>
    <r>
      <rPr>
        <sz val="9"/>
        <rFont val="宋体"/>
        <charset val="134"/>
      </rPr>
      <t>日尚未验收，但验收时间不超</t>
    </r>
    <r>
      <rPr>
        <sz val="9"/>
        <rFont val="Times New Roman"/>
        <charset val="134"/>
      </rPr>
      <t>6</t>
    </r>
    <r>
      <rPr>
        <sz val="9"/>
        <rFont val="宋体"/>
        <charset val="134"/>
      </rPr>
      <t>个月的项目。</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</si>
</sst>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2">
    <font>
      <sz val="11"/>
      <color theme="1"/>
      <name val="宋体"/>
      <charset val="134"/>
      <scheme val="minor"/>
    </font>
    <font>
      <sz val="11"/>
      <name val="宋体"/>
      <charset val="134"/>
      <scheme val="minor"/>
    </font>
    <font>
      <sz val="10"/>
      <name val="Times New Roman"/>
      <charset val="134"/>
    </font>
    <font>
      <sz val="9"/>
      <name val="Times New Roman"/>
      <charset val="134"/>
    </font>
    <font>
      <sz val="14"/>
      <name val="仿宋"/>
      <charset val="134"/>
    </font>
    <font>
      <sz val="12"/>
      <name val="黑体"/>
      <charset val="134"/>
    </font>
    <font>
      <b/>
      <sz val="8"/>
      <name val="宋体"/>
      <charset val="134"/>
    </font>
    <font>
      <b/>
      <sz val="8"/>
      <name val="Times New Roman"/>
      <charset val="134"/>
    </font>
    <font>
      <sz val="8"/>
      <name val="宋体"/>
      <charset val="134"/>
    </font>
    <font>
      <sz val="8"/>
      <name val="Times New Roman"/>
      <charset val="134"/>
    </font>
    <font>
      <b/>
      <sz val="9"/>
      <color rgb="FFFF0000"/>
      <name val="Times New Roman"/>
      <charset val="134"/>
    </font>
    <font>
      <sz val="9"/>
      <name val="宋体"/>
      <charset val="134"/>
    </font>
    <font>
      <b/>
      <sz val="10"/>
      <name val="宋体"/>
      <charset val="134"/>
    </font>
    <font>
      <b/>
      <sz val="9"/>
      <color theme="1"/>
      <name val="楷体_GB2312"/>
      <charset val="134"/>
    </font>
    <font>
      <b/>
      <sz val="9"/>
      <color theme="1"/>
      <name val="Microsoft YaHei UI"/>
      <charset val="134"/>
    </font>
    <font>
      <sz val="9"/>
      <color theme="1"/>
      <name val="楷体_GB2312"/>
      <charset val="134"/>
    </font>
    <font>
      <sz val="9"/>
      <color theme="1"/>
      <name val="Times New Roman"/>
      <charset val="134"/>
    </font>
    <font>
      <b/>
      <sz val="11"/>
      <color theme="1"/>
      <name val="宋体"/>
      <charset val="134"/>
      <scheme val="minor"/>
    </font>
    <font>
      <sz val="10"/>
      <color theme="1"/>
      <name val="宋体"/>
      <charset val="134"/>
      <scheme val="minor"/>
    </font>
    <font>
      <sz val="10"/>
      <name val="宋体"/>
      <charset val="134"/>
    </font>
    <font>
      <sz val="10"/>
      <name val="宋体"/>
      <charset val="134"/>
      <scheme val="minor"/>
    </font>
    <font>
      <sz val="12"/>
      <color theme="1"/>
      <name val="宋体"/>
      <charset val="134"/>
      <scheme val="minor"/>
    </font>
    <font>
      <sz val="11"/>
      <color indexed="8"/>
      <name val="Times New Roman"/>
      <charset val="134"/>
    </font>
    <font>
      <sz val="10"/>
      <color indexed="8"/>
      <name val="楷体_GB2312"/>
      <charset val="134"/>
    </font>
    <font>
      <sz val="14"/>
      <color theme="1"/>
      <name val="仿宋"/>
      <charset val="134"/>
    </font>
    <font>
      <sz val="12"/>
      <color indexed="8"/>
      <name val="黑体"/>
      <charset val="134"/>
    </font>
    <font>
      <sz val="10"/>
      <color theme="1"/>
      <name val="黑体"/>
      <charset val="134"/>
    </font>
    <font>
      <sz val="10"/>
      <color indexed="8"/>
      <name val="宋体"/>
      <charset val="134"/>
      <scheme val="minor"/>
    </font>
    <font>
      <b/>
      <sz val="10"/>
      <name val="宋体"/>
      <charset val="134"/>
      <scheme val="minor"/>
    </font>
    <font>
      <b/>
      <sz val="10"/>
      <color indexed="8"/>
      <name val="宋体"/>
      <charset val="134"/>
      <scheme val="minor"/>
    </font>
    <font>
      <b/>
      <sz val="11"/>
      <color indexed="8"/>
      <name val="宋体"/>
      <charset val="134"/>
      <scheme val="minor"/>
    </font>
    <font>
      <sz val="10"/>
      <color rgb="FFFF0000"/>
      <name val="宋体"/>
      <charset val="134"/>
      <scheme val="minor"/>
    </font>
    <font>
      <sz val="11"/>
      <color rgb="FF000000"/>
      <name val="宋体"/>
      <charset val="134"/>
    </font>
    <font>
      <sz val="10"/>
      <color rgb="FF000000"/>
      <name val="Times New Roman"/>
      <charset val="134"/>
    </font>
    <font>
      <b/>
      <sz val="11"/>
      <color rgb="FFFF0000"/>
      <name val="Times New Roman"/>
      <charset val="134"/>
    </font>
    <font>
      <sz val="11"/>
      <name val="Times New Roman"/>
      <charset val="134"/>
    </font>
    <font>
      <sz val="14"/>
      <name val="Times New Roman"/>
      <charset val="134"/>
    </font>
    <font>
      <sz val="8"/>
      <name val="宋体"/>
      <charset val="134"/>
      <scheme val="minor"/>
    </font>
    <font>
      <b/>
      <sz val="8"/>
      <name val="宋体"/>
      <charset val="134"/>
      <scheme val="minor"/>
    </font>
    <font>
      <b/>
      <sz val="8"/>
      <color rgb="FFFF0000"/>
      <name val="宋体"/>
      <charset val="134"/>
    </font>
    <font>
      <sz val="8"/>
      <color rgb="FFFF0000"/>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bottom style="thin">
        <color theme="4" tint="0.399975585192419"/>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42" fillId="3" borderId="0" applyNumberFormat="0" applyBorder="0" applyAlignment="0" applyProtection="0">
      <alignment vertical="center"/>
    </xf>
    <xf numFmtId="0" fontId="43" fillId="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2" fillId="5" borderId="0" applyNumberFormat="0" applyBorder="0" applyAlignment="0" applyProtection="0">
      <alignment vertical="center"/>
    </xf>
    <xf numFmtId="0" fontId="44" fillId="6" borderId="0" applyNumberFormat="0" applyBorder="0" applyAlignment="0" applyProtection="0">
      <alignment vertical="center"/>
    </xf>
    <xf numFmtId="43" fontId="0" fillId="0" borderId="0" applyFont="0" applyFill="0" applyBorder="0" applyAlignment="0" applyProtection="0">
      <alignment vertical="center"/>
    </xf>
    <xf numFmtId="0" fontId="45" fillId="7"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8" borderId="19" applyNumberFormat="0" applyFont="0" applyAlignment="0" applyProtection="0">
      <alignment vertical="center"/>
    </xf>
    <xf numFmtId="0" fontId="45" fillId="9"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2" fillId="0" borderId="20" applyNumberFormat="0" applyFill="0" applyAlignment="0" applyProtection="0">
      <alignment vertical="center"/>
    </xf>
    <xf numFmtId="0" fontId="0" fillId="0" borderId="0">
      <alignment vertical="center"/>
    </xf>
    <xf numFmtId="0" fontId="53" fillId="0" borderId="20" applyNumberFormat="0" applyFill="0" applyAlignment="0" applyProtection="0">
      <alignment vertical="center"/>
    </xf>
    <xf numFmtId="0" fontId="45" fillId="10" borderId="0" applyNumberFormat="0" applyBorder="0" applyAlignment="0" applyProtection="0">
      <alignment vertical="center"/>
    </xf>
    <xf numFmtId="0" fontId="48" fillId="0" borderId="21" applyNumberFormat="0" applyFill="0" applyAlignment="0" applyProtection="0">
      <alignment vertical="center"/>
    </xf>
    <xf numFmtId="0" fontId="45" fillId="11" borderId="0" applyNumberFormat="0" applyBorder="0" applyAlignment="0" applyProtection="0">
      <alignment vertical="center"/>
    </xf>
    <xf numFmtId="0" fontId="54" fillId="12" borderId="22" applyNumberFormat="0" applyAlignment="0" applyProtection="0">
      <alignment vertical="center"/>
    </xf>
    <xf numFmtId="0" fontId="55" fillId="12" borderId="18" applyNumberFormat="0" applyAlignment="0" applyProtection="0">
      <alignment vertical="center"/>
    </xf>
    <xf numFmtId="0" fontId="56" fillId="13" borderId="23" applyNumberFormat="0" applyAlignment="0" applyProtection="0">
      <alignment vertical="center"/>
    </xf>
    <xf numFmtId="0" fontId="42" fillId="14" borderId="0" applyNumberFormat="0" applyBorder="0" applyAlignment="0" applyProtection="0">
      <alignment vertical="center"/>
    </xf>
    <xf numFmtId="0" fontId="45" fillId="15" borderId="0" applyNumberFormat="0" applyBorder="0" applyAlignment="0" applyProtection="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42" fillId="18" borderId="0" applyNumberFormat="0" applyBorder="0" applyAlignment="0" applyProtection="0">
      <alignment vertical="center"/>
    </xf>
    <xf numFmtId="0" fontId="45"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5" fillId="24" borderId="0" applyNumberFormat="0" applyBorder="0" applyAlignment="0" applyProtection="0">
      <alignment vertical="center"/>
    </xf>
    <xf numFmtId="0" fontId="0" fillId="0" borderId="0">
      <alignment vertical="center"/>
    </xf>
    <xf numFmtId="0" fontId="45"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5" fillId="28" borderId="0" applyNumberFormat="0" applyBorder="0" applyAlignment="0" applyProtection="0">
      <alignment vertical="center"/>
    </xf>
    <xf numFmtId="0" fontId="61" fillId="0" borderId="0"/>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0" fillId="0" borderId="0"/>
    <xf numFmtId="0" fontId="42" fillId="32" borderId="0" applyNumberFormat="0" applyBorder="0" applyAlignment="0" applyProtection="0">
      <alignment vertical="center"/>
    </xf>
    <xf numFmtId="0" fontId="45" fillId="33" borderId="0" applyNumberFormat="0" applyBorder="0" applyAlignment="0" applyProtection="0">
      <alignment vertical="center"/>
    </xf>
    <xf numFmtId="0" fontId="61" fillId="0" borderId="0"/>
    <xf numFmtId="0" fontId="0" fillId="0" borderId="0">
      <alignment vertical="center"/>
    </xf>
    <xf numFmtId="0" fontId="0" fillId="0" borderId="0">
      <alignment vertical="center"/>
    </xf>
    <xf numFmtId="0" fontId="0" fillId="0" borderId="0"/>
    <xf numFmtId="0" fontId="61" fillId="0" borderId="0">
      <alignment vertical="center"/>
    </xf>
    <xf numFmtId="0" fontId="61" fillId="0" borderId="0">
      <alignment vertical="center"/>
    </xf>
  </cellStyleXfs>
  <cellXfs count="17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8" fillId="0" borderId="2" xfId="54" applyFont="1" applyBorder="1" applyAlignment="1">
      <alignment horizontal="center" vertical="center" wrapText="1"/>
    </xf>
    <xf numFmtId="0" fontId="9" fillId="0" borderId="3" xfId="54" applyFont="1" applyBorder="1" applyAlignment="1">
      <alignment horizontal="center" vertical="center" wrapText="1"/>
    </xf>
    <xf numFmtId="0" fontId="9" fillId="0" borderId="3" xfId="54" applyFont="1" applyBorder="1" applyAlignment="1">
      <alignment horizontal="left" vertical="center" wrapText="1"/>
    </xf>
    <xf numFmtId="0" fontId="9" fillId="0" borderId="3" xfId="0" applyFont="1" applyBorder="1" applyAlignment="1">
      <alignment horizontal="center" vertical="center"/>
    </xf>
    <xf numFmtId="0" fontId="8" fillId="0" borderId="5" xfId="54" applyFont="1" applyBorder="1" applyAlignment="1">
      <alignment horizontal="center" vertical="center" wrapText="1"/>
    </xf>
    <xf numFmtId="0" fontId="9" fillId="0" borderId="3" xfId="0" applyFont="1" applyFill="1" applyBorder="1" applyAlignment="1">
      <alignment horizontal="center" vertical="center"/>
    </xf>
    <xf numFmtId="9" fontId="9" fillId="0" borderId="3" xfId="0" applyNumberFormat="1" applyFont="1" applyFill="1" applyBorder="1" applyAlignment="1">
      <alignment horizontal="center" vertical="center"/>
    </xf>
    <xf numFmtId="0" fontId="8" fillId="0" borderId="3" xfId="54" applyFont="1" applyBorder="1" applyAlignment="1">
      <alignment horizontal="left" vertical="center" wrapText="1"/>
    </xf>
    <xf numFmtId="0" fontId="9" fillId="0" borderId="2" xfId="54" applyFont="1" applyBorder="1" applyAlignment="1">
      <alignment horizontal="center" vertical="center" wrapText="1"/>
    </xf>
    <xf numFmtId="0" fontId="9" fillId="0" borderId="5" xfId="54" applyFont="1" applyBorder="1" applyAlignment="1">
      <alignment horizontal="center" vertical="center" wrapText="1"/>
    </xf>
    <xf numFmtId="0" fontId="10" fillId="0" borderId="0" xfId="0" applyFont="1" applyAlignment="1">
      <alignment horizontal="left" vertical="center"/>
    </xf>
    <xf numFmtId="0" fontId="9" fillId="0" borderId="4" xfId="54" applyFont="1" applyBorder="1" applyAlignment="1">
      <alignment horizontal="center" vertical="center" wrapText="1"/>
    </xf>
    <xf numFmtId="0" fontId="8" fillId="0" borderId="3" xfId="54" applyFont="1" applyBorder="1" applyAlignment="1">
      <alignment horizontal="center" vertical="center" wrapText="1"/>
    </xf>
    <xf numFmtId="0" fontId="8" fillId="0" borderId="4" xfId="54" applyFont="1" applyBorder="1" applyAlignment="1">
      <alignment horizontal="center" vertical="center" wrapText="1"/>
    </xf>
    <xf numFmtId="10" fontId="9" fillId="0" borderId="3" xfId="0" applyNumberFormat="1" applyFont="1" applyFill="1" applyBorder="1" applyAlignment="1">
      <alignment horizontal="center" vertical="center"/>
    </xf>
    <xf numFmtId="9" fontId="9" fillId="0" borderId="3" xfId="0" applyNumberFormat="1" applyFont="1" applyBorder="1" applyAlignment="1">
      <alignment horizontal="center" vertical="center"/>
    </xf>
    <xf numFmtId="0" fontId="11" fillId="0" borderId="0" xfId="0" applyFont="1" applyAlignment="1">
      <alignment horizontal="center" vertical="center" wrapText="1"/>
    </xf>
    <xf numFmtId="0" fontId="3" fillId="0" borderId="0" xfId="0" applyFont="1" applyAlignment="1">
      <alignment horizontal="justify"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3" xfId="54" applyFont="1" applyBorder="1" applyAlignment="1">
      <alignment horizontal="center" vertical="center" wrapText="1"/>
    </xf>
    <xf numFmtId="0" fontId="7" fillId="0" borderId="3" xfId="54" applyFont="1" applyBorder="1" applyAlignment="1">
      <alignment horizontal="left" vertical="center" wrapText="1"/>
    </xf>
    <xf numFmtId="0" fontId="9" fillId="0" borderId="7" xfId="54" applyFont="1" applyBorder="1" applyAlignment="1">
      <alignment horizontal="left" vertical="center" wrapText="1"/>
    </xf>
    <xf numFmtId="0" fontId="7" fillId="0" borderId="7" xfId="54" applyFont="1" applyBorder="1" applyAlignment="1">
      <alignment horizontal="left" vertical="center" wrapText="1"/>
    </xf>
    <xf numFmtId="0" fontId="12" fillId="0" borderId="8" xfId="54" applyFont="1" applyBorder="1" applyAlignment="1">
      <alignment horizontal="left" vertical="center" wrapText="1"/>
    </xf>
    <xf numFmtId="0" fontId="2" fillId="0" borderId="8" xfId="54" applyFont="1" applyBorder="1" applyAlignment="1">
      <alignment horizontal="left" vertical="center" wrapText="1"/>
    </xf>
    <xf numFmtId="0" fontId="13"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6" fillId="0" borderId="14" xfId="0" applyFont="1" applyBorder="1" applyAlignment="1">
      <alignment horizontal="center" vertical="center" wrapText="1"/>
    </xf>
    <xf numFmtId="14" fontId="16" fillId="0" borderId="13" xfId="0" applyNumberFormat="1" applyFont="1" applyBorder="1" applyAlignment="1">
      <alignment horizontal="center" vertical="center" wrapText="1"/>
    </xf>
    <xf numFmtId="0" fontId="17" fillId="0" borderId="15" xfId="0" applyFont="1" applyBorder="1" applyAlignment="1">
      <alignment horizontal="left" vertical="center"/>
    </xf>
    <xf numFmtId="0" fontId="17" fillId="0" borderId="15" xfId="0" applyFont="1" applyBorder="1">
      <alignment vertical="center"/>
    </xf>
    <xf numFmtId="0" fontId="17" fillId="0" borderId="0" xfId="0" applyFont="1">
      <alignment vertical="center"/>
    </xf>
    <xf numFmtId="0" fontId="0" fillId="0" borderId="0" xfId="0" applyFont="1" applyAlignment="1">
      <alignment horizontal="left" vertical="center" indent="1"/>
    </xf>
    <xf numFmtId="0" fontId="0" fillId="0" borderId="0" xfId="0" applyAlignment="1">
      <alignment horizontal="left" vertical="center" indent="1"/>
    </xf>
    <xf numFmtId="0" fontId="18" fillId="0" borderId="0" xfId="0" applyFont="1" applyAlignment="1">
      <alignment horizontal="center" vertical="center"/>
    </xf>
    <xf numFmtId="0" fontId="18" fillId="0" borderId="0" xfId="0" applyFont="1">
      <alignment vertical="center"/>
    </xf>
    <xf numFmtId="0" fontId="18" fillId="0" borderId="3"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center" vertical="center" wrapText="1"/>
    </xf>
    <xf numFmtId="0" fontId="20" fillId="0" borderId="3" xfId="0" applyFont="1" applyBorder="1" applyAlignment="1">
      <alignment horizontal="center" vertical="center"/>
    </xf>
    <xf numFmtId="0" fontId="20"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9" fillId="2" borderId="3" xfId="8" applyNumberFormat="1"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0" borderId="3" xfId="8" applyNumberFormat="1" applyFont="1" applyFill="1" applyBorder="1" applyAlignment="1">
      <alignment horizontal="center" vertical="center" wrapText="1"/>
    </xf>
    <xf numFmtId="0" fontId="18" fillId="0" borderId="3" xfId="8" applyNumberFormat="1" applyFont="1" applyFill="1" applyBorder="1" applyAlignment="1">
      <alignment horizontal="center" vertical="center"/>
    </xf>
    <xf numFmtId="43" fontId="20" fillId="0" borderId="3" xfId="8" applyFont="1" applyFill="1" applyBorder="1" applyAlignment="1">
      <alignment horizontal="center" vertical="center"/>
    </xf>
    <xf numFmtId="0" fontId="18" fillId="0" borderId="3" xfId="0" applyFont="1" applyBorder="1">
      <alignment vertical="center"/>
    </xf>
    <xf numFmtId="0" fontId="0" fillId="0" borderId="0" xfId="57" applyAlignment="1">
      <alignment vertical="center"/>
    </xf>
    <xf numFmtId="0" fontId="21" fillId="0" borderId="0" xfId="56" applyFont="1">
      <alignment vertical="center"/>
    </xf>
    <xf numFmtId="0" fontId="22" fillId="0" borderId="0" xfId="57" applyFont="1" applyAlignment="1">
      <alignment vertical="center"/>
    </xf>
    <xf numFmtId="0" fontId="22" fillId="0" borderId="0" xfId="57" applyFont="1" applyAlignment="1">
      <alignment vertical="center" wrapText="1"/>
    </xf>
    <xf numFmtId="0" fontId="23" fillId="0" borderId="0" xfId="57" applyFont="1" applyAlignment="1">
      <alignment vertical="center" wrapText="1"/>
    </xf>
    <xf numFmtId="0" fontId="23" fillId="0" borderId="0" xfId="57" applyFont="1" applyAlignment="1">
      <alignment vertical="center"/>
    </xf>
    <xf numFmtId="0" fontId="0" fillId="0" borderId="0" xfId="56">
      <alignment vertical="center"/>
    </xf>
    <xf numFmtId="0" fontId="24" fillId="0" borderId="0" xfId="57" applyFont="1" applyAlignment="1">
      <alignment vertical="center"/>
    </xf>
    <xf numFmtId="0" fontId="25" fillId="0" borderId="0" xfId="56" applyFont="1" applyAlignment="1">
      <alignment horizontal="center" vertical="center" wrapText="1"/>
    </xf>
    <xf numFmtId="0" fontId="26" fillId="0" borderId="1" xfId="56" applyFont="1" applyBorder="1">
      <alignment vertical="center"/>
    </xf>
    <xf numFmtId="0" fontId="26" fillId="0" borderId="0" xfId="56" applyFont="1">
      <alignment vertical="center"/>
    </xf>
    <xf numFmtId="0" fontId="27" fillId="0" borderId="3" xfId="57" applyFont="1" applyBorder="1" applyAlignment="1">
      <alignment horizontal="center" vertical="center"/>
    </xf>
    <xf numFmtId="0" fontId="27" fillId="0" borderId="3" xfId="57" applyFont="1" applyBorder="1" applyAlignment="1">
      <alignment horizontal="center" vertical="center" wrapText="1"/>
    </xf>
    <xf numFmtId="0" fontId="18" fillId="0" borderId="3" xfId="57" applyFont="1" applyBorder="1" applyAlignment="1">
      <alignment horizontal="center" vertical="center" wrapText="1"/>
    </xf>
    <xf numFmtId="0" fontId="27" fillId="0" borderId="2" xfId="57" applyFont="1" applyBorder="1" applyAlignment="1">
      <alignment horizontal="center" vertical="center" wrapText="1"/>
    </xf>
    <xf numFmtId="0" fontId="18" fillId="0" borderId="3" xfId="57" applyFont="1" applyBorder="1" applyAlignment="1">
      <alignment horizontal="center" vertical="center"/>
    </xf>
    <xf numFmtId="0" fontId="27" fillId="0" borderId="5" xfId="57" applyFont="1" applyBorder="1" applyAlignment="1">
      <alignment horizontal="center" vertical="center" wrapText="1"/>
    </xf>
    <xf numFmtId="0" fontId="27" fillId="0" borderId="4" xfId="57" applyFont="1" applyBorder="1" applyAlignment="1">
      <alignment horizontal="center" vertical="center" wrapText="1"/>
    </xf>
    <xf numFmtId="0" fontId="27" fillId="0" borderId="7" xfId="57" applyFont="1" applyBorder="1" applyAlignment="1">
      <alignment horizontal="center" vertical="center" wrapText="1"/>
    </xf>
    <xf numFmtId="0" fontId="27" fillId="0" borderId="16" xfId="57" applyFont="1" applyBorder="1" applyAlignment="1">
      <alignment horizontal="center" vertical="center" wrapText="1"/>
    </xf>
    <xf numFmtId="0" fontId="27" fillId="0" borderId="17" xfId="57" applyFont="1" applyBorder="1" applyAlignment="1">
      <alignment horizontal="center" vertical="center" wrapText="1"/>
    </xf>
    <xf numFmtId="0" fontId="28" fillId="0" borderId="8" xfId="57" applyFont="1" applyBorder="1" applyAlignment="1">
      <alignment horizontal="justify" vertical="center" wrapText="1"/>
    </xf>
    <xf numFmtId="0" fontId="20" fillId="0" borderId="8" xfId="57" applyFont="1" applyBorder="1" applyAlignment="1">
      <alignment horizontal="justify" vertical="center" wrapText="1"/>
    </xf>
    <xf numFmtId="0" fontId="20" fillId="0" borderId="3" xfId="57" applyFont="1" applyBorder="1" applyAlignment="1">
      <alignment horizontal="center" vertical="center" wrapText="1"/>
    </xf>
    <xf numFmtId="0" fontId="18" fillId="0" borderId="2" xfId="57" applyFont="1" applyBorder="1" applyAlignment="1">
      <alignment horizontal="center" vertical="center" wrapText="1"/>
    </xf>
    <xf numFmtId="0" fontId="18" fillId="0" borderId="5" xfId="57" applyFont="1" applyBorder="1" applyAlignment="1">
      <alignment horizontal="center" vertical="center" wrapText="1"/>
    </xf>
    <xf numFmtId="0" fontId="18" fillId="0" borderId="4" xfId="57" applyFont="1" applyBorder="1" applyAlignment="1">
      <alignment horizontal="center" vertical="center" wrapText="1"/>
    </xf>
    <xf numFmtId="14" fontId="27" fillId="0" borderId="3" xfId="57" applyNumberFormat="1" applyFont="1" applyBorder="1" applyAlignment="1">
      <alignment horizontal="center" vertical="center" wrapText="1"/>
    </xf>
    <xf numFmtId="0" fontId="29" fillId="0" borderId="3" xfId="57" applyFont="1" applyBorder="1" applyAlignment="1">
      <alignment horizontal="center" vertical="center" wrapText="1"/>
    </xf>
    <xf numFmtId="0" fontId="30" fillId="0" borderId="17" xfId="57" applyFont="1" applyBorder="1" applyAlignment="1">
      <alignment horizontal="center" vertical="center" wrapText="1"/>
    </xf>
    <xf numFmtId="0" fontId="30" fillId="0" borderId="3" xfId="57" applyFont="1" applyBorder="1" applyAlignment="1">
      <alignment horizontal="center" vertical="center" wrapText="1"/>
    </xf>
    <xf numFmtId="14" fontId="29" fillId="0" borderId="3" xfId="57" applyNumberFormat="1" applyFont="1" applyBorder="1" applyAlignment="1">
      <alignment horizontal="center" vertical="center" wrapText="1"/>
    </xf>
    <xf numFmtId="0" fontId="31" fillId="0" borderId="0" xfId="56" applyFont="1">
      <alignment vertical="center"/>
    </xf>
    <xf numFmtId="14" fontId="30" fillId="0" borderId="3" xfId="57" applyNumberFormat="1" applyFont="1" applyBorder="1" applyAlignment="1">
      <alignment horizontal="center" vertical="center" wrapText="1"/>
    </xf>
    <xf numFmtId="0" fontId="0" fillId="0" borderId="0" xfId="56" applyAlignment="1">
      <alignment horizontal="center" vertical="center"/>
    </xf>
    <xf numFmtId="0" fontId="20" fillId="0" borderId="3" xfId="57" applyFont="1" applyFill="1" applyBorder="1" applyAlignment="1">
      <alignment horizontal="center" vertical="center" wrapText="1"/>
    </xf>
    <xf numFmtId="0" fontId="28" fillId="0" borderId="3" xfId="57" applyFont="1" applyBorder="1" applyAlignment="1">
      <alignment horizontal="center" vertical="center" wrapText="1"/>
    </xf>
    <xf numFmtId="0" fontId="28" fillId="0" borderId="3" xfId="57" applyFont="1" applyFill="1" applyBorder="1" applyAlignment="1">
      <alignment horizontal="left" vertical="center" wrapText="1"/>
    </xf>
    <xf numFmtId="0" fontId="28" fillId="0" borderId="0" xfId="57" applyFont="1" applyAlignment="1">
      <alignment horizontal="left" vertical="center" wrapText="1"/>
    </xf>
    <xf numFmtId="0" fontId="0" fillId="0" borderId="0" xfId="57" applyAlignment="1">
      <alignment horizontal="center" vertical="center"/>
    </xf>
    <xf numFmtId="0" fontId="20" fillId="0" borderId="0" xfId="57" applyFont="1" applyAlignment="1">
      <alignment horizontal="center" vertical="center" wrapText="1"/>
    </xf>
    <xf numFmtId="0" fontId="20" fillId="0" borderId="7" xfId="57" applyFont="1" applyBorder="1" applyAlignment="1">
      <alignment horizontal="center" vertical="center" wrapText="1"/>
    </xf>
    <xf numFmtId="0" fontId="20" fillId="0" borderId="0" xfId="57" applyFont="1" applyBorder="1" applyAlignment="1">
      <alignment horizontal="center" vertical="center" wrapText="1"/>
    </xf>
    <xf numFmtId="0" fontId="0" fillId="0" borderId="3" xfId="0" applyFill="1" applyBorder="1" applyAlignment="1">
      <alignment horizontal="center" vertical="center"/>
    </xf>
    <xf numFmtId="14" fontId="20" fillId="0" borderId="7" xfId="57" applyNumberFormat="1" applyFont="1" applyFill="1" applyBorder="1" applyAlignment="1">
      <alignment horizontal="center" vertical="center" wrapText="1"/>
    </xf>
    <xf numFmtId="0" fontId="32" fillId="0" borderId="3" xfId="57" applyFont="1" applyBorder="1" applyAlignment="1">
      <alignment horizontal="center" vertical="center" wrapText="1"/>
    </xf>
    <xf numFmtId="0" fontId="33" fillId="0" borderId="0" xfId="57" applyFont="1" applyFill="1" applyBorder="1" applyAlignment="1">
      <alignment horizontal="justify" vertical="center" wrapText="1"/>
    </xf>
    <xf numFmtId="0" fontId="22" fillId="0" borderId="0" xfId="57" applyFont="1" applyBorder="1" applyAlignment="1">
      <alignment horizontal="center" vertical="center" wrapText="1"/>
    </xf>
    <xf numFmtId="0" fontId="22" fillId="0" borderId="3" xfId="57" applyFont="1" applyBorder="1" applyAlignment="1">
      <alignment vertical="center"/>
    </xf>
    <xf numFmtId="0" fontId="22" fillId="0" borderId="0" xfId="57" applyFont="1" applyBorder="1" applyAlignment="1">
      <alignment vertical="center"/>
    </xf>
    <xf numFmtId="0" fontId="28" fillId="0" borderId="0" xfId="57" applyFont="1" applyBorder="1" applyAlignment="1">
      <alignment horizontal="center" vertical="center" wrapText="1"/>
    </xf>
    <xf numFmtId="0" fontId="22" fillId="0" borderId="0" xfId="57" applyFont="1" applyAlignment="1">
      <alignment horizontal="center" vertical="center"/>
    </xf>
    <xf numFmtId="0" fontId="28" fillId="0" borderId="0" xfId="57" applyFont="1" applyAlignment="1">
      <alignment horizontal="center" vertical="center" wrapText="1"/>
    </xf>
    <xf numFmtId="0" fontId="34" fillId="0" borderId="0" xfId="57" applyFont="1" applyAlignment="1">
      <alignment vertical="center" wrapText="1"/>
    </xf>
    <xf numFmtId="0" fontId="0" fillId="0" borderId="0" xfId="0" applyFont="1">
      <alignment vertical="center"/>
    </xf>
    <xf numFmtId="0" fontId="35" fillId="0" borderId="0" xfId="0" applyFont="1">
      <alignment vertical="center"/>
    </xf>
    <xf numFmtId="0" fontId="2" fillId="0" borderId="0" xfId="0" applyFont="1">
      <alignment vertical="center"/>
    </xf>
    <xf numFmtId="0" fontId="35" fillId="0" borderId="0" xfId="58" applyFont="1">
      <alignment vertical="center"/>
    </xf>
    <xf numFmtId="0" fontId="9" fillId="0" borderId="0" xfId="54" applyFont="1" applyAlignment="1">
      <alignment vertical="center" wrapText="1"/>
    </xf>
    <xf numFmtId="0" fontId="9" fillId="0" borderId="0" xfId="54" applyFont="1" applyAlignment="1">
      <alignment horizontal="center" vertical="center" wrapText="1"/>
    </xf>
    <xf numFmtId="0" fontId="9" fillId="0" borderId="0" xfId="0" applyFont="1">
      <alignment vertical="center"/>
    </xf>
    <xf numFmtId="0" fontId="36" fillId="0" borderId="0" xfId="0" applyFont="1">
      <alignment vertical="center"/>
    </xf>
    <xf numFmtId="0" fontId="5" fillId="0" borderId="0" xfId="54" applyFont="1" applyAlignment="1">
      <alignment horizontal="center" vertical="center" wrapText="1"/>
    </xf>
    <xf numFmtId="0" fontId="37" fillId="0" borderId="3" xfId="54" applyFont="1" applyBorder="1" applyAlignment="1">
      <alignment horizontal="center" vertical="center" wrapText="1"/>
    </xf>
    <xf numFmtId="0" fontId="37" fillId="0" borderId="4" xfId="54" applyFont="1" applyBorder="1" applyAlignment="1">
      <alignment horizontal="center" vertical="center" wrapText="1"/>
    </xf>
    <xf numFmtId="0" fontId="37" fillId="0" borderId="3" xfId="54" applyFont="1" applyFill="1" applyBorder="1" applyAlignment="1">
      <alignment horizontal="center" vertical="center" wrapText="1"/>
    </xf>
    <xf numFmtId="0" fontId="37" fillId="0" borderId="2" xfId="54" applyFont="1" applyBorder="1" applyAlignment="1">
      <alignment horizontal="center" vertical="center" wrapText="1"/>
    </xf>
    <xf numFmtId="0" fontId="37" fillId="0" borderId="3" xfId="54" applyFont="1" applyBorder="1" applyAlignment="1">
      <alignment horizontal="left" vertical="center" wrapText="1"/>
    </xf>
    <xf numFmtId="0" fontId="37" fillId="0" borderId="5" xfId="54" applyFont="1" applyBorder="1" applyAlignment="1">
      <alignment horizontal="center" vertical="center" wrapText="1"/>
    </xf>
    <xf numFmtId="0" fontId="37" fillId="0" borderId="3" xfId="54" applyFont="1" applyFill="1" applyBorder="1" applyAlignment="1">
      <alignment horizontal="left" vertical="center" wrapText="1"/>
    </xf>
    <xf numFmtId="0" fontId="37" fillId="0" borderId="7" xfId="54" applyFont="1" applyFill="1" applyBorder="1" applyAlignment="1">
      <alignment horizontal="center" vertical="center" wrapText="1"/>
    </xf>
    <xf numFmtId="0" fontId="37" fillId="0" borderId="17" xfId="54" applyFont="1" applyFill="1" applyBorder="1" applyAlignment="1">
      <alignment horizontal="center" vertical="center" wrapText="1"/>
    </xf>
    <xf numFmtId="0" fontId="37" fillId="0" borderId="3" xfId="0" applyFont="1" applyBorder="1" applyAlignment="1">
      <alignment horizontal="center" vertical="center" wrapText="1"/>
    </xf>
    <xf numFmtId="0" fontId="37" fillId="0" borderId="3" xfId="58" applyFont="1" applyBorder="1" applyAlignment="1">
      <alignment horizontal="center" vertical="center" wrapText="1"/>
    </xf>
    <xf numFmtId="0" fontId="37" fillId="0" borderId="3" xfId="0" applyFont="1" applyBorder="1" applyAlignment="1">
      <alignment vertical="center" wrapText="1"/>
    </xf>
    <xf numFmtId="0" fontId="37" fillId="0" borderId="2" xfId="58" applyFont="1" applyBorder="1" applyAlignment="1">
      <alignment horizontal="center" vertical="center" wrapText="1"/>
    </xf>
    <xf numFmtId="0" fontId="37" fillId="0" borderId="5" xfId="58" applyFont="1" applyBorder="1" applyAlignment="1">
      <alignment horizontal="center" vertical="center" wrapText="1"/>
    </xf>
    <xf numFmtId="0" fontId="37" fillId="0" borderId="3" xfId="54" applyFont="1" applyBorder="1" applyAlignment="1">
      <alignment vertical="center" wrapText="1"/>
    </xf>
    <xf numFmtId="9" fontId="37" fillId="0" borderId="3" xfId="54" applyNumberFormat="1" applyFont="1" applyBorder="1" applyAlignment="1">
      <alignment horizontal="center" vertical="center" wrapText="1"/>
    </xf>
    <xf numFmtId="0" fontId="9" fillId="0" borderId="0" xfId="0" applyFont="1" applyAlignment="1">
      <alignment vertical="center" wrapText="1"/>
    </xf>
    <xf numFmtId="10" fontId="37" fillId="0" borderId="3" xfId="54" applyNumberFormat="1" applyFont="1" applyFill="1" applyBorder="1" applyAlignment="1">
      <alignment horizontal="center" vertical="center" wrapText="1"/>
    </xf>
    <xf numFmtId="9" fontId="37" fillId="0" borderId="3" xfId="54" applyNumberFormat="1" applyFont="1" applyFill="1" applyBorder="1" applyAlignment="1">
      <alignment horizontal="center" vertical="center" wrapText="1"/>
    </xf>
    <xf numFmtId="0" fontId="38" fillId="0" borderId="3" xfId="54" applyFont="1" applyBorder="1" applyAlignment="1">
      <alignment horizontal="center" vertical="center" wrapText="1"/>
    </xf>
    <xf numFmtId="0" fontId="38" fillId="0" borderId="3" xfId="54" applyFont="1" applyBorder="1" applyAlignment="1">
      <alignment vertical="center" wrapText="1"/>
    </xf>
    <xf numFmtId="0" fontId="38" fillId="0" borderId="8" xfId="54" applyFont="1" applyBorder="1" applyAlignment="1">
      <alignment vertical="center" wrapText="1"/>
    </xf>
    <xf numFmtId="0" fontId="37" fillId="0" borderId="8" xfId="54" applyFont="1" applyBorder="1" applyAlignment="1">
      <alignment vertical="center" wrapText="1"/>
    </xf>
    <xf numFmtId="0" fontId="35" fillId="0" borderId="0" xfId="0" applyFont="1" applyAlignment="1">
      <alignment horizontal="center" vertical="center"/>
    </xf>
    <xf numFmtId="0" fontId="2" fillId="0" borderId="0" xfId="54" applyFont="1" applyAlignment="1">
      <alignment vertical="center" wrapText="1"/>
    </xf>
    <xf numFmtId="0" fontId="39" fillId="0" borderId="0" xfId="54" applyFont="1" applyAlignment="1">
      <alignment vertical="center" wrapText="1"/>
    </xf>
    <xf numFmtId="0" fontId="37" fillId="0" borderId="3" xfId="58" applyFont="1" applyFill="1" applyBorder="1" applyAlignment="1">
      <alignment horizontal="justify" vertical="center" wrapText="1"/>
    </xf>
    <xf numFmtId="0" fontId="37" fillId="0" borderId="3" xfId="58" applyFont="1" applyFill="1" applyBorder="1" applyAlignment="1">
      <alignment horizontal="center" vertical="center" wrapText="1"/>
    </xf>
    <xf numFmtId="0" fontId="37" fillId="0" borderId="3" xfId="58" applyFont="1" applyBorder="1" applyAlignment="1">
      <alignment horizontal="left" vertical="center" wrapText="1"/>
    </xf>
    <xf numFmtId="0" fontId="37" fillId="0" borderId="3" xfId="0" applyFont="1" applyFill="1" applyBorder="1" applyAlignment="1">
      <alignment horizontal="justify" vertical="center" wrapText="1"/>
    </xf>
    <xf numFmtId="0" fontId="37" fillId="0" borderId="3" xfId="0" applyFont="1" applyFill="1" applyBorder="1" applyAlignment="1">
      <alignment horizontal="center" vertical="center" wrapText="1"/>
    </xf>
    <xf numFmtId="0" fontId="37" fillId="0" borderId="3" xfId="0" applyFont="1" applyBorder="1" applyAlignment="1">
      <alignment horizontal="left" vertical="center" wrapText="1"/>
    </xf>
    <xf numFmtId="0" fontId="35" fillId="0" borderId="0" xfId="58" applyFont="1" applyAlignment="1">
      <alignment vertical="center" wrapText="1"/>
    </xf>
    <xf numFmtId="0" fontId="37" fillId="0" borderId="3" xfId="54" applyFont="1" applyFill="1" applyBorder="1" applyAlignment="1">
      <alignment horizontal="justify" vertical="center" wrapText="1"/>
    </xf>
    <xf numFmtId="0" fontId="37" fillId="0" borderId="3"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3" xfId="0" applyFont="1" applyFill="1" applyBorder="1" applyAlignment="1">
      <alignment horizontal="center" vertical="center" wrapText="1"/>
    </xf>
    <xf numFmtId="0" fontId="41" fillId="0" borderId="0" xfId="58" applyFont="1">
      <alignment vertical="center"/>
    </xf>
    <xf numFmtId="9" fontId="37" fillId="0" borderId="3" xfId="54" applyNumberFormat="1" applyFont="1" applyBorder="1" applyAlignment="1">
      <alignment horizontal="left" vertical="center" wrapText="1"/>
    </xf>
    <xf numFmtId="0" fontId="8" fillId="0" borderId="0" xfId="54" applyFont="1" applyAlignment="1">
      <alignment vertical="center" wrapText="1"/>
    </xf>
    <xf numFmtId="9" fontId="40" fillId="0" borderId="3" xfId="54" applyNumberFormat="1" applyFont="1" applyFill="1" applyBorder="1" applyAlignment="1">
      <alignment horizontal="center" vertical="center" wrapText="1"/>
    </xf>
    <xf numFmtId="0" fontId="40" fillId="0" borderId="3" xfId="54" applyFont="1" applyFill="1" applyBorder="1" applyAlignment="1">
      <alignment horizontal="center" vertical="center" wrapText="1"/>
    </xf>
    <xf numFmtId="9" fontId="37" fillId="0" borderId="3" xfId="54" applyNumberFormat="1" applyFont="1" applyBorder="1" applyAlignment="1">
      <alignment vertical="center" wrapText="1"/>
    </xf>
    <xf numFmtId="0" fontId="37" fillId="0" borderId="2" xfId="54" applyFont="1" applyBorder="1" applyAlignment="1">
      <alignment horizontal="left" vertical="center" wrapText="1"/>
    </xf>
    <xf numFmtId="0" fontId="37" fillId="0" borderId="4" xfId="54" applyFont="1" applyBorder="1" applyAlignment="1">
      <alignment horizontal="left" vertical="center" wrapText="1"/>
    </xf>
    <xf numFmtId="0" fontId="38" fillId="0" borderId="3" xfId="54" applyFont="1" applyBorder="1" applyAlignment="1">
      <alignment horizontal="left" vertical="center" wrapText="1"/>
    </xf>
    <xf numFmtId="176" fontId="38" fillId="0" borderId="3" xfId="54" applyNumberFormat="1" applyFont="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5" xfId="56"/>
    <cellStyle name="常规 7" xfId="57"/>
    <cellStyle name="常规_绩效考评指标(4.1）" xfId="58"/>
    <cellStyle name="常规_绩效考评指标(4.1） 2"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F46"/>
  <sheetViews>
    <sheetView view="pageBreakPreview" zoomScale="115" zoomScaleNormal="100" topLeftCell="A32" workbookViewId="0">
      <selection activeCell="K9" sqref="K9:L9"/>
    </sheetView>
  </sheetViews>
  <sheetFormatPr defaultColWidth="9" defaultRowHeight="11.25"/>
  <cols>
    <col min="1" max="1" width="7" style="127" customWidth="1"/>
    <col min="2" max="2" width="7.09166666666667" style="127" customWidth="1"/>
    <col min="3" max="3" width="5.63333333333333" style="127" customWidth="1"/>
    <col min="4" max="4" width="7.09166666666667" style="127" customWidth="1"/>
    <col min="5" max="5" width="5.63333333333333" style="127" customWidth="1"/>
    <col min="6" max="6" width="24.0916666666667" style="127" customWidth="1"/>
    <col min="7" max="7" width="8.275" style="127" customWidth="1"/>
    <col min="8" max="8" width="8.90833333333333" style="127" customWidth="1"/>
    <col min="9" max="9" width="19.6333333333333" style="127" customWidth="1"/>
    <col min="10" max="10" width="7.54166666666667" style="128" customWidth="1"/>
    <col min="11" max="11" width="42.1833333333333" style="127" customWidth="1"/>
    <col min="12" max="12" width="37.6333333333333" style="127" customWidth="1"/>
    <col min="13" max="13" width="28.275" style="127" customWidth="1"/>
    <col min="14" max="14" width="21.725" style="127" customWidth="1"/>
    <col min="15" max="214" width="9" style="127"/>
    <col min="215" max="16384" width="9" style="129"/>
  </cols>
  <sheetData>
    <row r="1" s="124" customFormat="1" ht="22.5" customHeight="1" spans="1:10">
      <c r="A1" s="5" t="s">
        <v>0</v>
      </c>
      <c r="B1" s="130"/>
      <c r="C1" s="130"/>
      <c r="D1" s="130"/>
      <c r="E1" s="130"/>
      <c r="J1" s="155"/>
    </row>
    <row r="2" s="125" customFormat="1" ht="42" customHeight="1" spans="1:214">
      <c r="A2" s="131" t="s">
        <v>1</v>
      </c>
      <c r="B2" s="131"/>
      <c r="C2" s="131"/>
      <c r="D2" s="131"/>
      <c r="E2" s="131"/>
      <c r="F2" s="131"/>
      <c r="G2" s="131"/>
      <c r="H2" s="131"/>
      <c r="I2" s="131"/>
      <c r="J2" s="131"/>
      <c r="K2" s="131"/>
      <c r="L2" s="131"/>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row>
    <row r="3" ht="21" customHeight="1" spans="1:12">
      <c r="A3" s="132" t="s">
        <v>2</v>
      </c>
      <c r="B3" s="132"/>
      <c r="C3" s="132"/>
      <c r="D3" s="132" t="s">
        <v>3</v>
      </c>
      <c r="E3" s="132"/>
      <c r="F3" s="132"/>
      <c r="G3" s="132"/>
      <c r="H3" s="132"/>
      <c r="I3" s="132"/>
      <c r="J3" s="132"/>
      <c r="K3" s="132"/>
      <c r="L3" s="132"/>
    </row>
    <row r="4" ht="21" customHeight="1" spans="1:12">
      <c r="A4" s="133" t="s">
        <v>4</v>
      </c>
      <c r="B4" s="133"/>
      <c r="C4" s="133"/>
      <c r="D4" s="134" t="s">
        <v>5</v>
      </c>
      <c r="E4" s="134"/>
      <c r="F4" s="134"/>
      <c r="G4" s="134"/>
      <c r="H4" s="134"/>
      <c r="I4" s="134" t="s">
        <v>6</v>
      </c>
      <c r="J4" s="134"/>
      <c r="K4" s="134" t="s">
        <v>7</v>
      </c>
      <c r="L4" s="134"/>
    </row>
    <row r="5" ht="21" customHeight="1" spans="1:12">
      <c r="A5" s="132" t="s">
        <v>8</v>
      </c>
      <c r="B5" s="132"/>
      <c r="C5" s="132"/>
      <c r="D5" s="134" t="s">
        <v>9</v>
      </c>
      <c r="E5" s="134"/>
      <c r="F5" s="134"/>
      <c r="G5" s="134"/>
      <c r="H5" s="134"/>
      <c r="I5" s="134" t="s">
        <v>10</v>
      </c>
      <c r="J5" s="134"/>
      <c r="K5" s="134" t="s">
        <v>11</v>
      </c>
      <c r="L5" s="134"/>
    </row>
    <row r="6" ht="21" customHeight="1" spans="1:14">
      <c r="A6" s="135" t="s">
        <v>12</v>
      </c>
      <c r="B6" s="136" t="s">
        <v>13</v>
      </c>
      <c r="C6" s="136"/>
      <c r="D6" s="134">
        <v>1477.941562</v>
      </c>
      <c r="E6" s="134"/>
      <c r="F6" s="134"/>
      <c r="G6" s="134"/>
      <c r="H6" s="134"/>
      <c r="I6" s="138" t="s">
        <v>14</v>
      </c>
      <c r="J6" s="138"/>
      <c r="K6" s="134">
        <v>1477.941562</v>
      </c>
      <c r="L6" s="134"/>
      <c r="N6" s="157" t="s">
        <v>15</v>
      </c>
    </row>
    <row r="7" ht="40" customHeight="1" spans="1:14">
      <c r="A7" s="137"/>
      <c r="B7" s="132" t="s">
        <v>16</v>
      </c>
      <c r="C7" s="132"/>
      <c r="D7" s="138" t="s">
        <v>17</v>
      </c>
      <c r="E7" s="138"/>
      <c r="F7" s="138"/>
      <c r="G7" s="138"/>
      <c r="H7" s="138"/>
      <c r="I7" s="134" t="s">
        <v>16</v>
      </c>
      <c r="J7" s="134"/>
      <c r="K7" s="138" t="s">
        <v>17</v>
      </c>
      <c r="L7" s="138"/>
      <c r="N7" s="157" t="s">
        <v>18</v>
      </c>
    </row>
    <row r="8" ht="40" customHeight="1" spans="1:12">
      <c r="A8" s="137"/>
      <c r="B8" s="134" t="s">
        <v>19</v>
      </c>
      <c r="C8" s="134"/>
      <c r="D8" s="138" t="s">
        <v>20</v>
      </c>
      <c r="E8" s="138"/>
      <c r="F8" s="138"/>
      <c r="G8" s="138"/>
      <c r="H8" s="138"/>
      <c r="I8" s="134" t="s">
        <v>21</v>
      </c>
      <c r="J8" s="134"/>
      <c r="K8" s="138" t="s">
        <v>20</v>
      </c>
      <c r="L8" s="138"/>
    </row>
    <row r="9" ht="40" customHeight="1" spans="1:12">
      <c r="A9" s="133"/>
      <c r="B9" s="139" t="s">
        <v>22</v>
      </c>
      <c r="C9" s="140"/>
      <c r="D9" s="138" t="s">
        <v>23</v>
      </c>
      <c r="E9" s="138"/>
      <c r="F9" s="138"/>
      <c r="G9" s="138"/>
      <c r="H9" s="138"/>
      <c r="I9" s="139" t="s">
        <v>24</v>
      </c>
      <c r="J9" s="140"/>
      <c r="K9" s="138" t="s">
        <v>23</v>
      </c>
      <c r="L9" s="138"/>
    </row>
    <row r="10" ht="20.25" customHeight="1" spans="1:12">
      <c r="A10" s="132" t="s">
        <v>25</v>
      </c>
      <c r="B10" s="132" t="s">
        <v>26</v>
      </c>
      <c r="C10" s="132"/>
      <c r="D10" s="132"/>
      <c r="E10" s="132"/>
      <c r="F10" s="132"/>
      <c r="G10" s="132"/>
      <c r="H10" s="132"/>
      <c r="I10" s="132" t="s">
        <v>27</v>
      </c>
      <c r="J10" s="132"/>
      <c r="K10" s="132"/>
      <c r="L10" s="132"/>
    </row>
    <row r="11" ht="51" customHeight="1" spans="1:12">
      <c r="A11" s="132"/>
      <c r="B11" s="136" t="s">
        <v>28</v>
      </c>
      <c r="C11" s="136"/>
      <c r="D11" s="136"/>
      <c r="E11" s="136"/>
      <c r="F11" s="136"/>
      <c r="G11" s="136"/>
      <c r="H11" s="136"/>
      <c r="I11" s="138" t="s">
        <v>29</v>
      </c>
      <c r="J11" s="138"/>
      <c r="K11" s="138"/>
      <c r="L11" s="138"/>
    </row>
    <row r="12" ht="29" customHeight="1" spans="1:12">
      <c r="A12" s="141" t="s">
        <v>30</v>
      </c>
      <c r="B12" s="132" t="s">
        <v>31</v>
      </c>
      <c r="C12" s="132" t="s">
        <v>32</v>
      </c>
      <c r="D12" s="132" t="s">
        <v>33</v>
      </c>
      <c r="E12" s="132" t="s">
        <v>32</v>
      </c>
      <c r="F12" s="132" t="s">
        <v>34</v>
      </c>
      <c r="G12" s="132" t="s">
        <v>32</v>
      </c>
      <c r="H12" s="132" t="s">
        <v>35</v>
      </c>
      <c r="I12" s="132" t="s">
        <v>36</v>
      </c>
      <c r="J12" s="132" t="s">
        <v>37</v>
      </c>
      <c r="K12" s="132" t="s">
        <v>38</v>
      </c>
      <c r="L12" s="132" t="s">
        <v>39</v>
      </c>
    </row>
    <row r="13" ht="29" customHeight="1" spans="1:12">
      <c r="A13" s="142" t="s">
        <v>40</v>
      </c>
      <c r="B13" s="142" t="s">
        <v>41</v>
      </c>
      <c r="C13" s="142">
        <v>6</v>
      </c>
      <c r="D13" s="142" t="s">
        <v>42</v>
      </c>
      <c r="E13" s="142">
        <v>6</v>
      </c>
      <c r="F13" s="143" t="s">
        <v>43</v>
      </c>
      <c r="G13" s="141">
        <v>3</v>
      </c>
      <c r="H13" s="141" t="s">
        <v>44</v>
      </c>
      <c r="I13" s="158" t="s">
        <v>45</v>
      </c>
      <c r="J13" s="159">
        <v>3</v>
      </c>
      <c r="K13" s="160" t="s">
        <v>46</v>
      </c>
      <c r="L13" s="136" t="s">
        <v>47</v>
      </c>
    </row>
    <row r="14" s="126" customFormat="1" ht="29" customHeight="1" spans="1:12">
      <c r="A14" s="142"/>
      <c r="B14" s="142"/>
      <c r="C14" s="142"/>
      <c r="D14" s="142"/>
      <c r="E14" s="142"/>
      <c r="F14" s="143" t="s">
        <v>48</v>
      </c>
      <c r="G14" s="141">
        <v>3</v>
      </c>
      <c r="H14" s="141" t="s">
        <v>44</v>
      </c>
      <c r="I14" s="158" t="s">
        <v>49</v>
      </c>
      <c r="J14" s="159">
        <v>3</v>
      </c>
      <c r="K14" s="160" t="s">
        <v>50</v>
      </c>
      <c r="L14" s="160" t="s">
        <v>51</v>
      </c>
    </row>
    <row r="15" s="126" customFormat="1" ht="29" customHeight="1" spans="1:13">
      <c r="A15" s="142"/>
      <c r="B15" s="142" t="s">
        <v>52</v>
      </c>
      <c r="C15" s="142">
        <v>34</v>
      </c>
      <c r="D15" s="142" t="s">
        <v>53</v>
      </c>
      <c r="E15" s="142">
        <v>6</v>
      </c>
      <c r="F15" s="143" t="s">
        <v>54</v>
      </c>
      <c r="G15" s="141">
        <v>4</v>
      </c>
      <c r="H15" s="141" t="s">
        <v>44</v>
      </c>
      <c r="I15" s="161" t="s">
        <v>55</v>
      </c>
      <c r="J15" s="162">
        <v>4</v>
      </c>
      <c r="K15" s="163" t="s">
        <v>56</v>
      </c>
      <c r="L15" s="160" t="s">
        <v>57</v>
      </c>
      <c r="M15" s="164"/>
    </row>
    <row r="16" s="126" customFormat="1" ht="55" customHeight="1" spans="1:12">
      <c r="A16" s="142"/>
      <c r="B16" s="142"/>
      <c r="C16" s="142"/>
      <c r="D16" s="142"/>
      <c r="E16" s="142"/>
      <c r="F16" s="143" t="s">
        <v>58</v>
      </c>
      <c r="G16" s="141">
        <v>2</v>
      </c>
      <c r="H16" s="141" t="s">
        <v>44</v>
      </c>
      <c r="I16" s="165" t="s">
        <v>59</v>
      </c>
      <c r="J16" s="134">
        <v>2</v>
      </c>
      <c r="K16" s="136" t="s">
        <v>60</v>
      </c>
      <c r="L16" s="136" t="s">
        <v>61</v>
      </c>
    </row>
    <row r="17" s="126" customFormat="1" ht="65" customHeight="1" spans="1:12">
      <c r="A17" s="142"/>
      <c r="B17" s="142"/>
      <c r="C17" s="142"/>
      <c r="D17" s="142" t="s">
        <v>62</v>
      </c>
      <c r="E17" s="142">
        <v>12</v>
      </c>
      <c r="F17" s="143" t="s">
        <v>63</v>
      </c>
      <c r="G17" s="141">
        <v>8</v>
      </c>
      <c r="H17" s="141" t="s">
        <v>44</v>
      </c>
      <c r="I17" s="161" t="s">
        <v>64</v>
      </c>
      <c r="J17" s="162">
        <v>8</v>
      </c>
      <c r="K17" s="163" t="s">
        <v>65</v>
      </c>
      <c r="L17" s="160" t="s">
        <v>66</v>
      </c>
    </row>
    <row r="18" s="126" customFormat="1" ht="43" customHeight="1" spans="1:12">
      <c r="A18" s="142"/>
      <c r="B18" s="142"/>
      <c r="C18" s="142"/>
      <c r="D18" s="142"/>
      <c r="E18" s="142"/>
      <c r="F18" s="143" t="s">
        <v>67</v>
      </c>
      <c r="G18" s="141">
        <v>4</v>
      </c>
      <c r="H18" s="141" t="s">
        <v>44</v>
      </c>
      <c r="I18" s="166" t="s">
        <v>68</v>
      </c>
      <c r="J18" s="162">
        <v>4</v>
      </c>
      <c r="K18" s="163" t="s">
        <v>69</v>
      </c>
      <c r="L18" s="160" t="s">
        <v>70</v>
      </c>
    </row>
    <row r="19" s="126" customFormat="1" ht="29" customHeight="1" spans="1:12">
      <c r="A19" s="141" t="s">
        <v>30</v>
      </c>
      <c r="B19" s="132" t="s">
        <v>31</v>
      </c>
      <c r="C19" s="132" t="s">
        <v>32</v>
      </c>
      <c r="D19" s="132" t="s">
        <v>33</v>
      </c>
      <c r="E19" s="132" t="s">
        <v>32</v>
      </c>
      <c r="F19" s="132" t="s">
        <v>34</v>
      </c>
      <c r="G19" s="132" t="s">
        <v>32</v>
      </c>
      <c r="H19" s="132" t="s">
        <v>35</v>
      </c>
      <c r="I19" s="132" t="s">
        <v>36</v>
      </c>
      <c r="J19" s="132" t="s">
        <v>37</v>
      </c>
      <c r="K19" s="132" t="s">
        <v>38</v>
      </c>
      <c r="L19" s="132" t="s">
        <v>39</v>
      </c>
    </row>
    <row r="20" s="126" customFormat="1" ht="32" customHeight="1" spans="1:12">
      <c r="A20" s="144" t="s">
        <v>71</v>
      </c>
      <c r="B20" s="144" t="s">
        <v>72</v>
      </c>
      <c r="C20" s="144" t="s">
        <v>73</v>
      </c>
      <c r="D20" s="142" t="s">
        <v>74</v>
      </c>
      <c r="E20" s="142">
        <v>4</v>
      </c>
      <c r="F20" s="143" t="s">
        <v>75</v>
      </c>
      <c r="G20" s="141">
        <v>2</v>
      </c>
      <c r="H20" s="141" t="s">
        <v>44</v>
      </c>
      <c r="I20" s="161" t="s">
        <v>76</v>
      </c>
      <c r="J20" s="162">
        <v>2</v>
      </c>
      <c r="K20" s="163" t="s">
        <v>77</v>
      </c>
      <c r="L20" s="160" t="s">
        <v>78</v>
      </c>
    </row>
    <row r="21" s="126" customFormat="1" ht="32" customHeight="1" spans="1:12">
      <c r="A21" s="145"/>
      <c r="B21" s="145"/>
      <c r="C21" s="145"/>
      <c r="D21" s="142"/>
      <c r="E21" s="142"/>
      <c r="F21" s="143" t="s">
        <v>79</v>
      </c>
      <c r="G21" s="141">
        <v>2</v>
      </c>
      <c r="H21" s="141" t="s">
        <v>44</v>
      </c>
      <c r="I21" s="166" t="s">
        <v>80</v>
      </c>
      <c r="J21" s="162">
        <v>2</v>
      </c>
      <c r="K21" s="163" t="s">
        <v>81</v>
      </c>
      <c r="L21" s="160" t="s">
        <v>82</v>
      </c>
    </row>
    <row r="22" s="126" customFormat="1" ht="43" customHeight="1" spans="1:12">
      <c r="A22" s="145"/>
      <c r="B22" s="145"/>
      <c r="C22" s="145"/>
      <c r="D22" s="141" t="s">
        <v>83</v>
      </c>
      <c r="E22" s="142">
        <v>4</v>
      </c>
      <c r="F22" s="143" t="s">
        <v>84</v>
      </c>
      <c r="G22" s="141">
        <v>2</v>
      </c>
      <c r="H22" s="141" t="s">
        <v>44</v>
      </c>
      <c r="I22" s="161" t="s">
        <v>85</v>
      </c>
      <c r="J22" s="162">
        <v>2</v>
      </c>
      <c r="K22" s="163" t="s">
        <v>86</v>
      </c>
      <c r="L22" s="160" t="s">
        <v>87</v>
      </c>
    </row>
    <row r="23" s="126" customFormat="1" ht="32" customHeight="1" spans="1:12">
      <c r="A23" s="145"/>
      <c r="B23" s="145"/>
      <c r="C23" s="145"/>
      <c r="D23" s="141"/>
      <c r="E23" s="142"/>
      <c r="F23" s="143" t="s">
        <v>88</v>
      </c>
      <c r="G23" s="141">
        <v>2</v>
      </c>
      <c r="H23" s="141" t="s">
        <v>44</v>
      </c>
      <c r="I23" s="166" t="s">
        <v>89</v>
      </c>
      <c r="J23" s="162">
        <v>2</v>
      </c>
      <c r="K23" s="163" t="s">
        <v>90</v>
      </c>
      <c r="L23" s="160" t="s">
        <v>91</v>
      </c>
    </row>
    <row r="24" s="126" customFormat="1" ht="32" customHeight="1" spans="1:12">
      <c r="A24" s="145"/>
      <c r="B24" s="145"/>
      <c r="C24" s="145"/>
      <c r="D24" s="141" t="s">
        <v>92</v>
      </c>
      <c r="E24" s="142">
        <v>8</v>
      </c>
      <c r="F24" s="143" t="s">
        <v>93</v>
      </c>
      <c r="G24" s="141">
        <v>4</v>
      </c>
      <c r="H24" s="141" t="s">
        <v>44</v>
      </c>
      <c r="I24" s="167" t="s">
        <v>94</v>
      </c>
      <c r="J24" s="168">
        <f>4-0.5</f>
        <v>3.5</v>
      </c>
      <c r="K24" s="163" t="s">
        <v>95</v>
      </c>
      <c r="L24" s="160" t="s">
        <v>96</v>
      </c>
    </row>
    <row r="25" s="126" customFormat="1" ht="32" customHeight="1" spans="1:13">
      <c r="A25" s="145"/>
      <c r="B25" s="145"/>
      <c r="C25" s="145"/>
      <c r="D25" s="141"/>
      <c r="E25" s="142"/>
      <c r="F25" s="143" t="s">
        <v>97</v>
      </c>
      <c r="G25" s="141">
        <v>4</v>
      </c>
      <c r="H25" s="141" t="s">
        <v>44</v>
      </c>
      <c r="I25" s="166" t="s">
        <v>98</v>
      </c>
      <c r="J25" s="162">
        <v>4</v>
      </c>
      <c r="K25" s="163" t="s">
        <v>99</v>
      </c>
      <c r="L25" s="160" t="s">
        <v>100</v>
      </c>
      <c r="M25" s="169"/>
    </row>
    <row r="26" ht="28" customHeight="1" spans="1:13">
      <c r="A26" s="132" t="s">
        <v>101</v>
      </c>
      <c r="B26" s="132" t="s">
        <v>102</v>
      </c>
      <c r="C26" s="132">
        <v>46</v>
      </c>
      <c r="D26" s="132" t="s">
        <v>103</v>
      </c>
      <c r="E26" s="132">
        <v>20</v>
      </c>
      <c r="F26" s="146" t="s">
        <v>104</v>
      </c>
      <c r="G26" s="141">
        <v>5</v>
      </c>
      <c r="H26" s="134">
        <v>5005</v>
      </c>
      <c r="I26" s="134">
        <v>5005</v>
      </c>
      <c r="J26" s="134">
        <v>5</v>
      </c>
      <c r="K26" s="163" t="s">
        <v>105</v>
      </c>
      <c r="L26" s="136" t="s">
        <v>106</v>
      </c>
      <c r="M26" s="169"/>
    </row>
    <row r="27" ht="35" customHeight="1" spans="1:12">
      <c r="A27" s="132"/>
      <c r="B27" s="132"/>
      <c r="C27" s="132"/>
      <c r="D27" s="132"/>
      <c r="E27" s="132"/>
      <c r="F27" s="146" t="s">
        <v>107</v>
      </c>
      <c r="G27" s="132" t="s">
        <v>108</v>
      </c>
      <c r="H27" s="134">
        <v>3</v>
      </c>
      <c r="I27" s="134">
        <v>8</v>
      </c>
      <c r="J27" s="134">
        <f>ROUND(15*1099.7/(1384.08-259.38),2)</f>
        <v>14.67</v>
      </c>
      <c r="K27" s="163" t="s">
        <v>109</v>
      </c>
      <c r="L27" s="136"/>
    </row>
    <row r="28" ht="38" customHeight="1" spans="1:12">
      <c r="A28" s="132"/>
      <c r="B28" s="132"/>
      <c r="C28" s="132"/>
      <c r="D28" s="132"/>
      <c r="E28" s="132"/>
      <c r="F28" s="146" t="s">
        <v>110</v>
      </c>
      <c r="G28" s="132"/>
      <c r="H28" s="134">
        <v>0</v>
      </c>
      <c r="I28" s="134">
        <v>0</v>
      </c>
      <c r="J28" s="134">
        <v>0</v>
      </c>
      <c r="K28" s="163" t="s">
        <v>111</v>
      </c>
      <c r="L28" s="136"/>
    </row>
    <row r="29" ht="28" customHeight="1" spans="1:12">
      <c r="A29" s="132"/>
      <c r="B29" s="132"/>
      <c r="C29" s="132"/>
      <c r="D29" s="132"/>
      <c r="E29" s="132"/>
      <c r="F29" s="146" t="s">
        <v>112</v>
      </c>
      <c r="G29" s="132"/>
      <c r="H29" s="134">
        <v>0</v>
      </c>
      <c r="I29" s="134">
        <v>0</v>
      </c>
      <c r="J29" s="134">
        <v>0</v>
      </c>
      <c r="K29" s="163" t="s">
        <v>113</v>
      </c>
      <c r="L29" s="136"/>
    </row>
    <row r="30" ht="23" customHeight="1" spans="1:12">
      <c r="A30" s="132"/>
      <c r="B30" s="132"/>
      <c r="C30" s="132"/>
      <c r="D30" s="132"/>
      <c r="E30" s="132"/>
      <c r="F30" s="146" t="s">
        <v>114</v>
      </c>
      <c r="G30" s="132"/>
      <c r="H30" s="134">
        <v>1</v>
      </c>
      <c r="I30" s="134">
        <v>1</v>
      </c>
      <c r="J30" s="134">
        <f>ROUND(15*25/(1384.08-259.38),2)</f>
        <v>0.33</v>
      </c>
      <c r="K30" s="163" t="s">
        <v>115</v>
      </c>
      <c r="L30" s="136"/>
    </row>
    <row r="31" ht="23" customHeight="1" spans="1:12">
      <c r="A31" s="132"/>
      <c r="B31" s="132"/>
      <c r="C31" s="132"/>
      <c r="D31" s="132" t="s">
        <v>116</v>
      </c>
      <c r="E31" s="142">
        <v>6</v>
      </c>
      <c r="F31" s="146" t="s">
        <v>117</v>
      </c>
      <c r="G31" s="142">
        <v>3</v>
      </c>
      <c r="H31" s="147">
        <v>1</v>
      </c>
      <c r="I31" s="150">
        <v>1</v>
      </c>
      <c r="J31" s="134">
        <f>ROUND(G31*I31/H31,2)</f>
        <v>3</v>
      </c>
      <c r="K31" s="146" t="s">
        <v>118</v>
      </c>
      <c r="L31" s="170" t="s">
        <v>119</v>
      </c>
    </row>
    <row r="32" ht="23" customHeight="1" spans="1:13">
      <c r="A32" s="132"/>
      <c r="B32" s="132"/>
      <c r="C32" s="132"/>
      <c r="D32" s="132"/>
      <c r="E32" s="142"/>
      <c r="F32" s="146" t="s">
        <v>120</v>
      </c>
      <c r="G32" s="142">
        <v>3</v>
      </c>
      <c r="H32" s="147">
        <v>1</v>
      </c>
      <c r="I32" s="150">
        <v>1</v>
      </c>
      <c r="J32" s="134">
        <f>ROUND(G32*I32/H32,2)</f>
        <v>3</v>
      </c>
      <c r="K32" s="146" t="s">
        <v>121</v>
      </c>
      <c r="L32" s="170"/>
      <c r="M32" s="171"/>
    </row>
    <row r="33" ht="26" customHeight="1" spans="1:12">
      <c r="A33" s="132"/>
      <c r="B33" s="132"/>
      <c r="C33" s="132"/>
      <c r="D33" s="132" t="s">
        <v>122</v>
      </c>
      <c r="E33" s="132">
        <v>18</v>
      </c>
      <c r="F33" s="146" t="s">
        <v>123</v>
      </c>
      <c r="G33" s="132">
        <v>4</v>
      </c>
      <c r="H33" s="147">
        <v>1</v>
      </c>
      <c r="I33" s="150">
        <v>1</v>
      </c>
      <c r="J33" s="134">
        <v>4</v>
      </c>
      <c r="K33" s="146" t="s">
        <v>124</v>
      </c>
      <c r="L33" s="170" t="s">
        <v>125</v>
      </c>
    </row>
    <row r="34" ht="32" customHeight="1" spans="1:12">
      <c r="A34" s="132"/>
      <c r="B34" s="132"/>
      <c r="C34" s="132"/>
      <c r="D34" s="132"/>
      <c r="E34" s="132"/>
      <c r="F34" s="146" t="s">
        <v>126</v>
      </c>
      <c r="G34" s="132">
        <v>4</v>
      </c>
      <c r="H34" s="147">
        <v>0.8</v>
      </c>
      <c r="I34" s="150">
        <v>0.88</v>
      </c>
      <c r="J34" s="134">
        <v>4</v>
      </c>
      <c r="K34" s="146" t="s">
        <v>127</v>
      </c>
      <c r="L34" s="170"/>
    </row>
    <row r="35" ht="26" customHeight="1" spans="1:12">
      <c r="A35" s="132"/>
      <c r="B35" s="132"/>
      <c r="C35" s="132"/>
      <c r="D35" s="132"/>
      <c r="E35" s="132"/>
      <c r="F35" s="146" t="s">
        <v>128</v>
      </c>
      <c r="G35" s="132">
        <v>4</v>
      </c>
      <c r="H35" s="147">
        <v>1</v>
      </c>
      <c r="I35" s="172">
        <v>0.88</v>
      </c>
      <c r="J35" s="173">
        <f>4*I35</f>
        <v>3.52</v>
      </c>
      <c r="K35" s="146" t="s">
        <v>129</v>
      </c>
      <c r="L35" s="170"/>
    </row>
    <row r="36" ht="26" customHeight="1" spans="1:12">
      <c r="A36" s="132"/>
      <c r="B36" s="132"/>
      <c r="C36" s="132"/>
      <c r="D36" s="132"/>
      <c r="E36" s="132"/>
      <c r="F36" s="148" t="s">
        <v>130</v>
      </c>
      <c r="G36" s="132">
        <v>6</v>
      </c>
      <c r="H36" s="147">
        <v>1</v>
      </c>
      <c r="I36" s="150">
        <v>1</v>
      </c>
      <c r="J36" s="134">
        <v>6</v>
      </c>
      <c r="K36" s="146" t="s">
        <v>131</v>
      </c>
      <c r="L36" s="170"/>
    </row>
    <row r="37" ht="40" customHeight="1" spans="1:12">
      <c r="A37" s="132"/>
      <c r="B37" s="132"/>
      <c r="C37" s="132"/>
      <c r="D37" s="132" t="s">
        <v>132</v>
      </c>
      <c r="E37" s="142">
        <v>2</v>
      </c>
      <c r="F37" s="146" t="s">
        <v>133</v>
      </c>
      <c r="G37" s="142">
        <v>2</v>
      </c>
      <c r="H37" s="147">
        <v>1</v>
      </c>
      <c r="I37" s="150">
        <v>1</v>
      </c>
      <c r="J37" s="134">
        <v>2</v>
      </c>
      <c r="K37" s="146" t="s">
        <v>134</v>
      </c>
      <c r="L37" s="174" t="s">
        <v>135</v>
      </c>
    </row>
    <row r="38" s="126" customFormat="1" ht="26.25" customHeight="1" spans="1:12">
      <c r="A38" s="141" t="s">
        <v>30</v>
      </c>
      <c r="B38" s="132" t="s">
        <v>31</v>
      </c>
      <c r="C38" s="132" t="s">
        <v>32</v>
      </c>
      <c r="D38" s="132" t="s">
        <v>33</v>
      </c>
      <c r="E38" s="132" t="s">
        <v>32</v>
      </c>
      <c r="F38" s="132" t="s">
        <v>34</v>
      </c>
      <c r="G38" s="132" t="s">
        <v>32</v>
      </c>
      <c r="H38" s="132" t="s">
        <v>35</v>
      </c>
      <c r="I38" s="134" t="s">
        <v>36</v>
      </c>
      <c r="J38" s="134" t="s">
        <v>37</v>
      </c>
      <c r="K38" s="132" t="s">
        <v>38</v>
      </c>
      <c r="L38" s="132" t="s">
        <v>39</v>
      </c>
    </row>
    <row r="39" ht="45" customHeight="1" spans="1:12">
      <c r="A39" s="132" t="s">
        <v>136</v>
      </c>
      <c r="B39" s="135" t="s">
        <v>137</v>
      </c>
      <c r="C39" s="135">
        <v>11</v>
      </c>
      <c r="D39" s="132" t="s">
        <v>138</v>
      </c>
      <c r="E39" s="132">
        <v>2</v>
      </c>
      <c r="F39" s="146" t="s">
        <v>139</v>
      </c>
      <c r="G39" s="132">
        <v>2</v>
      </c>
      <c r="H39" s="149">
        <v>0.0134</v>
      </c>
      <c r="I39" s="149">
        <v>0</v>
      </c>
      <c r="J39" s="134">
        <f>ROUND(G39*I39/H39,2)</f>
        <v>0</v>
      </c>
      <c r="K39" s="174" t="s">
        <v>140</v>
      </c>
      <c r="L39" s="170" t="s">
        <v>141</v>
      </c>
    </row>
    <row r="40" ht="30" customHeight="1" spans="1:12">
      <c r="A40" s="132"/>
      <c r="B40" s="137"/>
      <c r="C40" s="137"/>
      <c r="D40" s="135" t="s">
        <v>142</v>
      </c>
      <c r="E40" s="135">
        <v>3</v>
      </c>
      <c r="F40" s="146" t="s">
        <v>143</v>
      </c>
      <c r="G40" s="132">
        <v>2</v>
      </c>
      <c r="H40" s="150">
        <v>1</v>
      </c>
      <c r="I40" s="150">
        <v>1</v>
      </c>
      <c r="J40" s="134">
        <v>2</v>
      </c>
      <c r="K40" s="146" t="s">
        <v>144</v>
      </c>
      <c r="L40" s="175" t="s">
        <v>145</v>
      </c>
    </row>
    <row r="41" ht="32" customHeight="1" spans="1:12">
      <c r="A41" s="132"/>
      <c r="B41" s="137"/>
      <c r="C41" s="137"/>
      <c r="D41" s="133"/>
      <c r="E41" s="133"/>
      <c r="F41" s="146" t="s">
        <v>146</v>
      </c>
      <c r="G41" s="134">
        <v>1</v>
      </c>
      <c r="H41" s="134" t="s">
        <v>44</v>
      </c>
      <c r="I41" s="134" t="s">
        <v>44</v>
      </c>
      <c r="J41" s="134" t="s">
        <v>44</v>
      </c>
      <c r="K41" s="146" t="s">
        <v>147</v>
      </c>
      <c r="L41" s="176"/>
    </row>
    <row r="42" ht="35" customHeight="1" spans="1:12">
      <c r="A42" s="132"/>
      <c r="B42" s="137"/>
      <c r="C42" s="137"/>
      <c r="D42" s="132" t="s">
        <v>148</v>
      </c>
      <c r="E42" s="132">
        <v>3</v>
      </c>
      <c r="F42" s="146" t="s">
        <v>149</v>
      </c>
      <c r="G42" s="132">
        <v>3</v>
      </c>
      <c r="H42" s="134" t="s">
        <v>44</v>
      </c>
      <c r="I42" s="134" t="s">
        <v>44</v>
      </c>
      <c r="J42" s="134" t="s">
        <v>44</v>
      </c>
      <c r="K42" s="146" t="s">
        <v>150</v>
      </c>
      <c r="L42" s="136" t="s">
        <v>151</v>
      </c>
    </row>
    <row r="43" ht="31.5" customHeight="1" spans="1:12">
      <c r="A43" s="132"/>
      <c r="B43" s="137"/>
      <c r="C43" s="137"/>
      <c r="D43" s="132" t="s">
        <v>152</v>
      </c>
      <c r="E43" s="137">
        <v>3</v>
      </c>
      <c r="F43" s="146" t="s">
        <v>153</v>
      </c>
      <c r="G43" s="137">
        <v>3</v>
      </c>
      <c r="H43" s="150">
        <v>1</v>
      </c>
      <c r="I43" s="150">
        <v>1</v>
      </c>
      <c r="J43" s="134">
        <v>3</v>
      </c>
      <c r="K43" s="146" t="s">
        <v>154</v>
      </c>
      <c r="L43" s="136" t="s">
        <v>155</v>
      </c>
    </row>
    <row r="44" ht="35.25" customHeight="1" spans="1:12">
      <c r="A44" s="132"/>
      <c r="B44" s="132" t="s">
        <v>156</v>
      </c>
      <c r="C44" s="132">
        <v>3</v>
      </c>
      <c r="D44" s="132" t="s">
        <v>157</v>
      </c>
      <c r="E44" s="132">
        <v>3</v>
      </c>
      <c r="F44" s="146" t="s">
        <v>158</v>
      </c>
      <c r="G44" s="132">
        <v>3</v>
      </c>
      <c r="H44" s="134" t="s">
        <v>159</v>
      </c>
      <c r="I44" s="150">
        <v>0.938</v>
      </c>
      <c r="J44" s="134">
        <v>3</v>
      </c>
      <c r="K44" s="146" t="s">
        <v>160</v>
      </c>
      <c r="L44" s="146" t="s">
        <v>161</v>
      </c>
    </row>
    <row r="45" ht="22.5" customHeight="1" spans="1:12">
      <c r="A45" s="151" t="s">
        <v>162</v>
      </c>
      <c r="B45" s="151"/>
      <c r="C45" s="151">
        <v>100</v>
      </c>
      <c r="D45" s="151"/>
      <c r="E45" s="151">
        <v>100</v>
      </c>
      <c r="F45" s="152"/>
      <c r="G45" s="151">
        <f>SUM(G13:G18,G20:G26,15,G31:G37,G39:G44)</f>
        <v>100</v>
      </c>
      <c r="H45" s="151"/>
      <c r="I45" s="177"/>
      <c r="J45" s="178">
        <f>93.02/0.96</f>
        <v>96.8958333333333</v>
      </c>
      <c r="K45" s="177"/>
      <c r="L45" s="177"/>
    </row>
    <row r="46" ht="82" customHeight="1" spans="1:12">
      <c r="A46" s="153" t="s">
        <v>163</v>
      </c>
      <c r="B46" s="154"/>
      <c r="C46" s="154"/>
      <c r="D46" s="154"/>
      <c r="E46" s="154"/>
      <c r="F46" s="154"/>
      <c r="G46" s="154"/>
      <c r="H46" s="154"/>
      <c r="I46" s="154"/>
      <c r="J46" s="154"/>
      <c r="K46" s="154"/>
      <c r="L46" s="154"/>
    </row>
  </sheetData>
  <mergeCells count="74">
    <mergeCell ref="A2:L2"/>
    <mergeCell ref="A3:C3"/>
    <mergeCell ref="D3:L3"/>
    <mergeCell ref="A4:C4"/>
    <mergeCell ref="D4:H4"/>
    <mergeCell ref="I4:J4"/>
    <mergeCell ref="K4:L4"/>
    <mergeCell ref="A5:C5"/>
    <mergeCell ref="D5:H5"/>
    <mergeCell ref="I5:J5"/>
    <mergeCell ref="K5:L5"/>
    <mergeCell ref="B6:C6"/>
    <mergeCell ref="D6:H6"/>
    <mergeCell ref="I6:J6"/>
    <mergeCell ref="K6:L6"/>
    <mergeCell ref="B7:C7"/>
    <mergeCell ref="D7:H7"/>
    <mergeCell ref="I7:J7"/>
    <mergeCell ref="K7:L7"/>
    <mergeCell ref="B8:C8"/>
    <mergeCell ref="D8:H8"/>
    <mergeCell ref="I8:J8"/>
    <mergeCell ref="K8:L8"/>
    <mergeCell ref="B9:C9"/>
    <mergeCell ref="D9:H9"/>
    <mergeCell ref="I9:J9"/>
    <mergeCell ref="K9:L9"/>
    <mergeCell ref="B10:H10"/>
    <mergeCell ref="I10:L10"/>
    <mergeCell ref="B11:H11"/>
    <mergeCell ref="I11:L11"/>
    <mergeCell ref="A45:B45"/>
    <mergeCell ref="A46:L46"/>
    <mergeCell ref="A6:A9"/>
    <mergeCell ref="A10:A11"/>
    <mergeCell ref="A13:A18"/>
    <mergeCell ref="A20:A25"/>
    <mergeCell ref="A26:A37"/>
    <mergeCell ref="A39:A44"/>
    <mergeCell ref="B13:B14"/>
    <mergeCell ref="B15:B18"/>
    <mergeCell ref="B20:B25"/>
    <mergeCell ref="B26:B37"/>
    <mergeCell ref="B39:B43"/>
    <mergeCell ref="C13:C14"/>
    <mergeCell ref="C15:C18"/>
    <mergeCell ref="C20:C25"/>
    <mergeCell ref="C26:C37"/>
    <mergeCell ref="C39:C43"/>
    <mergeCell ref="D13:D14"/>
    <mergeCell ref="D15:D16"/>
    <mergeCell ref="D17:D18"/>
    <mergeCell ref="D20:D21"/>
    <mergeCell ref="D22:D23"/>
    <mergeCell ref="D24:D25"/>
    <mergeCell ref="D26:D30"/>
    <mergeCell ref="D31:D32"/>
    <mergeCell ref="D33:D36"/>
    <mergeCell ref="D40:D41"/>
    <mergeCell ref="E13:E14"/>
    <mergeCell ref="E15:E16"/>
    <mergeCell ref="E17:E18"/>
    <mergeCell ref="E20:E21"/>
    <mergeCell ref="E22:E23"/>
    <mergeCell ref="E24:E25"/>
    <mergeCell ref="E26:E30"/>
    <mergeCell ref="E31:E32"/>
    <mergeCell ref="E33:E36"/>
    <mergeCell ref="E40:E41"/>
    <mergeCell ref="G27:G30"/>
    <mergeCell ref="L26:L30"/>
    <mergeCell ref="L31:L32"/>
    <mergeCell ref="L33:L36"/>
    <mergeCell ref="L40:L41"/>
  </mergeCells>
  <printOptions horizontalCentered="1"/>
  <pageMargins left="0.590277777777778" right="0.590277777777778" top="0.590277777777778" bottom="0.590277777777778" header="0.314583333333333" footer="0.275"/>
  <pageSetup paperSize="9" scale="7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view="pageBreakPreview" zoomScale="115" zoomScaleNormal="100" workbookViewId="0">
      <selection activeCell="H24" sqref="H24"/>
    </sheetView>
  </sheetViews>
  <sheetFormatPr defaultColWidth="9" defaultRowHeight="13.5"/>
  <cols>
    <col min="1" max="1" width="6.09166666666667" style="75" customWidth="1"/>
    <col min="2" max="3" width="9" style="75" customWidth="1"/>
    <col min="4" max="4" width="5.36666666666667" style="75" customWidth="1"/>
    <col min="5" max="8" width="10.5416666666667" style="75" customWidth="1"/>
    <col min="9" max="10" width="8.90833333333333" style="75" customWidth="1"/>
    <col min="11" max="12" width="10.5416666666667" style="75" customWidth="1"/>
    <col min="13" max="13" width="12.725" style="75" customWidth="1"/>
    <col min="14" max="14" width="17.275" style="75" customWidth="1"/>
    <col min="15" max="15" width="40.3916666666667" style="75" customWidth="1"/>
    <col min="16" max="16" width="17.275" style="103" customWidth="1"/>
    <col min="17" max="17" width="11.4583333333333" style="75" customWidth="1"/>
    <col min="18" max="18" width="9" style="75"/>
    <col min="19" max="19" width="64.3666666666667" style="75" customWidth="1"/>
    <col min="20" max="16371" width="9" style="75"/>
  </cols>
  <sheetData>
    <row r="1" s="69" customFormat="1" ht="18.75" customHeight="1" spans="1:16">
      <c r="A1" s="76" t="s">
        <v>164</v>
      </c>
      <c r="B1" s="76"/>
      <c r="C1" s="76"/>
      <c r="D1" s="76"/>
      <c r="P1" s="108"/>
    </row>
    <row r="2" s="70" customFormat="1" ht="21.75" customHeight="1" spans="1:16">
      <c r="A2" s="77" t="s">
        <v>165</v>
      </c>
      <c r="B2" s="77"/>
      <c r="C2" s="77"/>
      <c r="D2" s="77"/>
      <c r="E2" s="77"/>
      <c r="F2" s="77"/>
      <c r="G2" s="77"/>
      <c r="H2" s="77"/>
      <c r="I2" s="77"/>
      <c r="J2" s="77"/>
      <c r="K2" s="77"/>
      <c r="L2" s="77"/>
      <c r="M2" s="77"/>
      <c r="N2" s="77"/>
      <c r="O2" s="77"/>
      <c r="P2" s="77"/>
    </row>
    <row r="3" ht="18.75" customHeight="1" spans="1:4">
      <c r="A3" s="79"/>
      <c r="B3" s="79"/>
      <c r="C3" s="79"/>
      <c r="D3" s="79"/>
    </row>
    <row r="4" s="71" customFormat="1" ht="18.75" customHeight="1" spans="1:16">
      <c r="A4" s="92" t="s">
        <v>166</v>
      </c>
      <c r="B4" s="92" t="s">
        <v>167</v>
      </c>
      <c r="C4" s="92" t="s">
        <v>168</v>
      </c>
      <c r="D4" s="92" t="s">
        <v>169</v>
      </c>
      <c r="E4" s="92" t="s">
        <v>170</v>
      </c>
      <c r="F4" s="92"/>
      <c r="G4" s="92" t="s">
        <v>171</v>
      </c>
      <c r="H4" s="92"/>
      <c r="I4" s="92"/>
      <c r="J4" s="92"/>
      <c r="K4" s="92"/>
      <c r="L4" s="92"/>
      <c r="M4" s="92"/>
      <c r="N4" s="92"/>
      <c r="O4" s="109"/>
      <c r="P4" s="109"/>
    </row>
    <row r="5" s="71" customFormat="1" ht="18.75" customHeight="1" spans="1:16">
      <c r="A5" s="92"/>
      <c r="B5" s="92"/>
      <c r="C5" s="92"/>
      <c r="D5" s="92"/>
      <c r="E5" s="92" t="s">
        <v>172</v>
      </c>
      <c r="F5" s="92" t="s">
        <v>173</v>
      </c>
      <c r="G5" s="92" t="s">
        <v>174</v>
      </c>
      <c r="H5" s="92"/>
      <c r="I5" s="92" t="s">
        <v>175</v>
      </c>
      <c r="J5" s="92"/>
      <c r="K5" s="92" t="s">
        <v>176</v>
      </c>
      <c r="L5" s="92"/>
      <c r="M5" s="92" t="s">
        <v>177</v>
      </c>
      <c r="N5" s="110" t="s">
        <v>178</v>
      </c>
      <c r="O5" s="111"/>
      <c r="P5" s="111"/>
    </row>
    <row r="6" s="71" customFormat="1" ht="18.75" customHeight="1" spans="1:16">
      <c r="A6" s="92"/>
      <c r="B6" s="92"/>
      <c r="C6" s="92"/>
      <c r="D6" s="92"/>
      <c r="E6" s="92"/>
      <c r="F6" s="92"/>
      <c r="G6" s="92" t="s">
        <v>179</v>
      </c>
      <c r="H6" s="92" t="s">
        <v>180</v>
      </c>
      <c r="I6" s="92" t="s">
        <v>179</v>
      </c>
      <c r="J6" s="92" t="s">
        <v>180</v>
      </c>
      <c r="K6" s="92" t="s">
        <v>179</v>
      </c>
      <c r="L6" s="92" t="s">
        <v>180</v>
      </c>
      <c r="M6" s="92"/>
      <c r="N6" s="110"/>
      <c r="O6" s="111"/>
      <c r="P6" s="111"/>
    </row>
    <row r="7" s="71" customFormat="1" ht="18.75" customHeight="1" spans="1:19">
      <c r="A7" s="92"/>
      <c r="B7" s="92"/>
      <c r="C7" s="92"/>
      <c r="D7" s="92"/>
      <c r="E7" s="92"/>
      <c r="F7" s="92"/>
      <c r="G7" s="92"/>
      <c r="H7" s="92"/>
      <c r="I7" s="92"/>
      <c r="J7" s="92"/>
      <c r="K7" s="92"/>
      <c r="L7" s="92"/>
      <c r="M7" s="92"/>
      <c r="N7" s="110"/>
      <c r="O7" s="111"/>
      <c r="P7" s="111"/>
      <c r="S7" s="122"/>
    </row>
    <row r="8" s="71" customFormat="1" ht="18" customHeight="1" spans="1:16">
      <c r="A8" s="104">
        <v>1</v>
      </c>
      <c r="B8" s="104">
        <v>2</v>
      </c>
      <c r="C8" s="104">
        <v>3</v>
      </c>
      <c r="D8" s="104">
        <v>4</v>
      </c>
      <c r="E8" s="104">
        <v>5</v>
      </c>
      <c r="F8" s="104">
        <v>6</v>
      </c>
      <c r="G8" s="104">
        <v>7</v>
      </c>
      <c r="H8" s="104">
        <v>8</v>
      </c>
      <c r="I8" s="104">
        <v>9</v>
      </c>
      <c r="J8" s="104">
        <v>10</v>
      </c>
      <c r="K8" s="104">
        <v>11</v>
      </c>
      <c r="L8" s="104">
        <v>12</v>
      </c>
      <c r="M8" s="104">
        <v>13</v>
      </c>
      <c r="N8" s="110">
        <v>14</v>
      </c>
      <c r="O8" s="111"/>
      <c r="P8" s="111"/>
    </row>
    <row r="9" s="71" customFormat="1" ht="38" customHeight="1" spans="1:17">
      <c r="A9" s="104">
        <v>1</v>
      </c>
      <c r="B9" s="104" t="s">
        <v>181</v>
      </c>
      <c r="C9" s="104" t="s">
        <v>182</v>
      </c>
      <c r="D9" s="104">
        <v>1</v>
      </c>
      <c r="E9" s="104">
        <v>4323</v>
      </c>
      <c r="F9" s="104">
        <v>259.38</v>
      </c>
      <c r="G9" s="104">
        <v>4323</v>
      </c>
      <c r="H9" s="104" t="s">
        <v>44</v>
      </c>
      <c r="I9" s="104">
        <v>600</v>
      </c>
      <c r="J9" s="104" t="s">
        <v>44</v>
      </c>
      <c r="K9" s="112">
        <v>259.38</v>
      </c>
      <c r="L9" s="104" t="s">
        <v>44</v>
      </c>
      <c r="M9" s="113">
        <v>45069</v>
      </c>
      <c r="N9" s="114" t="s">
        <v>44</v>
      </c>
      <c r="O9" s="115"/>
      <c r="P9" s="116"/>
      <c r="Q9" s="123"/>
    </row>
    <row r="10" s="71" customFormat="1" ht="25.5" customHeight="1" spans="1:16">
      <c r="A10" s="105" t="s">
        <v>183</v>
      </c>
      <c r="B10" s="105"/>
      <c r="C10" s="105"/>
      <c r="D10" s="105"/>
      <c r="E10" s="105">
        <f>SUM(E9:E9)</f>
        <v>4323</v>
      </c>
      <c r="F10" s="105">
        <f>SUM(F9:F9)</f>
        <v>259.38</v>
      </c>
      <c r="G10" s="105">
        <f>SUM(G9:G9)</f>
        <v>4323</v>
      </c>
      <c r="H10" s="105"/>
      <c r="I10" s="105">
        <v>600</v>
      </c>
      <c r="J10" s="105"/>
      <c r="K10" s="105">
        <f>SUM(K9:K9)</f>
        <v>259.38</v>
      </c>
      <c r="L10" s="105"/>
      <c r="M10" s="105"/>
      <c r="N10" s="117"/>
      <c r="O10" s="118"/>
      <c r="P10" s="119"/>
    </row>
    <row r="11" s="71" customFormat="1" ht="25.5" customHeight="1" spans="1:16">
      <c r="A11" s="106" t="s">
        <v>184</v>
      </c>
      <c r="B11" s="106"/>
      <c r="C11" s="106"/>
      <c r="D11" s="106"/>
      <c r="E11" s="106"/>
      <c r="F11" s="106"/>
      <c r="G11" s="106"/>
      <c r="H11" s="106"/>
      <c r="I11" s="106"/>
      <c r="J11" s="106"/>
      <c r="K11" s="106"/>
      <c r="L11" s="106"/>
      <c r="M11" s="106"/>
      <c r="P11" s="120"/>
    </row>
    <row r="12" s="74" customFormat="1" ht="89" customHeight="1" spans="1:16">
      <c r="A12" s="107" t="s">
        <v>185</v>
      </c>
      <c r="B12" s="107"/>
      <c r="C12" s="107"/>
      <c r="D12" s="107"/>
      <c r="E12" s="107"/>
      <c r="F12" s="107"/>
      <c r="G12" s="107"/>
      <c r="H12" s="107"/>
      <c r="I12" s="107"/>
      <c r="J12" s="107"/>
      <c r="K12" s="107"/>
      <c r="L12" s="107"/>
      <c r="M12" s="107"/>
      <c r="N12" s="107"/>
      <c r="O12" s="107"/>
      <c r="P12" s="121"/>
    </row>
  </sheetData>
  <mergeCells count="23">
    <mergeCell ref="A2:N2"/>
    <mergeCell ref="E4:F4"/>
    <mergeCell ref="G4:N4"/>
    <mergeCell ref="G5:H5"/>
    <mergeCell ref="I5:J5"/>
    <mergeCell ref="K5:L5"/>
    <mergeCell ref="A11:M11"/>
    <mergeCell ref="A12:N12"/>
    <mergeCell ref="A4:A7"/>
    <mergeCell ref="B4:B7"/>
    <mergeCell ref="C4:C7"/>
    <mergeCell ref="D4:D7"/>
    <mergeCell ref="E5:E7"/>
    <mergeCell ref="F5:F7"/>
    <mergeCell ref="G6:G7"/>
    <mergeCell ref="H6:H7"/>
    <mergeCell ref="I6:I7"/>
    <mergeCell ref="J6:J7"/>
    <mergeCell ref="K6:K7"/>
    <mergeCell ref="L6:L7"/>
    <mergeCell ref="M5:M7"/>
    <mergeCell ref="N5:N7"/>
    <mergeCell ref="P5:P7"/>
  </mergeCells>
  <printOptions horizontalCentered="1" verticalCentered="1"/>
  <pageMargins left="0.590277777777778" right="0.590277777777778" top="0.590277777777778" bottom="0.590277777777778" header="0.314583333333333" footer="0.314583333333333"/>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3"/>
  <sheetViews>
    <sheetView view="pageBreakPreview" zoomScale="90" zoomScaleNormal="100" workbookViewId="0">
      <selection activeCell="Z9" sqref="Z9"/>
    </sheetView>
  </sheetViews>
  <sheetFormatPr defaultColWidth="9" defaultRowHeight="13.5"/>
  <cols>
    <col min="1" max="1" width="6.275" style="75" customWidth="1"/>
    <col min="2" max="2" width="7.63333333333333" style="75" customWidth="1"/>
    <col min="3" max="3" width="8.19166666666667" style="75" customWidth="1"/>
    <col min="4" max="4" width="29.3666666666667" style="75" customWidth="1"/>
    <col min="5" max="8" width="8.63333333333333" style="75" customWidth="1"/>
    <col min="9" max="9" width="16.4583333333333" style="75" customWidth="1"/>
    <col min="10" max="10" width="11.9083333333333" style="75" customWidth="1"/>
    <col min="11" max="11" width="7.81666666666667" style="75" customWidth="1"/>
    <col min="12" max="12" width="11.9083333333333" style="75" customWidth="1"/>
    <col min="13" max="13" width="6.45833333333333" style="75" customWidth="1"/>
    <col min="14" max="14" width="5.36666666666667" style="75" customWidth="1"/>
    <col min="15" max="15" width="12.6333333333333" style="75" customWidth="1"/>
    <col min="16" max="16" width="5.725" style="75" customWidth="1"/>
    <col min="17" max="17" width="12.6333333333333" style="75" customWidth="1"/>
    <col min="18" max="18" width="6.54166666666667" style="75" customWidth="1"/>
    <col min="19" max="19" width="12.6333333333333" style="75" customWidth="1"/>
    <col min="20" max="20" width="5.63333333333333" style="75" customWidth="1"/>
    <col min="21" max="22" width="10.1333333333333" style="75" customWidth="1"/>
    <col min="23" max="24" width="5.90833333333333" style="75" customWidth="1"/>
    <col min="25" max="25" width="7.775" style="75" customWidth="1"/>
    <col min="26" max="26" width="9" style="75"/>
    <col min="27" max="27" width="22.3666666666667" style="75" customWidth="1"/>
    <col min="28" max="16384" width="9" style="75"/>
  </cols>
  <sheetData>
    <row r="1" s="69" customFormat="1" ht="18.75" customHeight="1" spans="1:8">
      <c r="A1" s="76" t="s">
        <v>186</v>
      </c>
      <c r="B1" s="76"/>
      <c r="C1" s="76"/>
      <c r="D1" s="76"/>
      <c r="E1" s="76"/>
      <c r="F1" s="76"/>
      <c r="G1" s="76"/>
      <c r="H1" s="76"/>
    </row>
    <row r="2" s="70" customFormat="1" ht="20" customHeight="1" spans="1:25">
      <c r="A2" s="77" t="s">
        <v>187</v>
      </c>
      <c r="B2" s="77"/>
      <c r="C2" s="77"/>
      <c r="D2" s="77"/>
      <c r="E2" s="77"/>
      <c r="F2" s="77"/>
      <c r="G2" s="77"/>
      <c r="H2" s="77"/>
      <c r="I2" s="77"/>
      <c r="J2" s="77"/>
      <c r="K2" s="77"/>
      <c r="L2" s="77"/>
      <c r="M2" s="77"/>
      <c r="N2" s="77"/>
      <c r="O2" s="77"/>
      <c r="P2" s="77"/>
      <c r="Q2" s="77"/>
      <c r="R2" s="77"/>
      <c r="S2" s="77"/>
      <c r="T2" s="77"/>
      <c r="U2" s="77"/>
      <c r="V2" s="77"/>
      <c r="W2" s="77"/>
      <c r="X2" s="77"/>
      <c r="Y2" s="77"/>
    </row>
    <row r="3" ht="18.75" customHeight="1" spans="1:21">
      <c r="A3" s="78"/>
      <c r="B3" s="78"/>
      <c r="C3" s="78"/>
      <c r="D3" s="78"/>
      <c r="E3" s="79"/>
      <c r="F3" s="79"/>
      <c r="G3" s="79"/>
      <c r="U3" s="101"/>
    </row>
    <row r="4" s="71" customFormat="1" ht="30" customHeight="1" spans="1:25">
      <c r="A4" s="80" t="s">
        <v>166</v>
      </c>
      <c r="B4" s="81" t="s">
        <v>167</v>
      </c>
      <c r="C4" s="81" t="s">
        <v>168</v>
      </c>
      <c r="D4" s="81" t="s">
        <v>188</v>
      </c>
      <c r="E4" s="81" t="s">
        <v>189</v>
      </c>
      <c r="F4" s="82"/>
      <c r="G4" s="82"/>
      <c r="H4" s="83" t="s">
        <v>190</v>
      </c>
      <c r="I4" s="81" t="s">
        <v>191</v>
      </c>
      <c r="J4" s="88" t="s">
        <v>192</v>
      </c>
      <c r="K4" s="88"/>
      <c r="L4" s="88"/>
      <c r="M4" s="89"/>
      <c r="N4" s="92" t="s">
        <v>193</v>
      </c>
      <c r="O4" s="92"/>
      <c r="P4" s="92"/>
      <c r="Q4" s="92"/>
      <c r="R4" s="92"/>
      <c r="S4" s="92"/>
      <c r="T4" s="92"/>
      <c r="U4" s="92" t="s">
        <v>194</v>
      </c>
      <c r="V4" s="92"/>
      <c r="W4" s="80" t="s">
        <v>195</v>
      </c>
      <c r="X4" s="80"/>
      <c r="Y4" s="80" t="s">
        <v>196</v>
      </c>
    </row>
    <row r="5" s="71" customFormat="1" ht="24.75" customHeight="1" spans="1:25">
      <c r="A5" s="84"/>
      <c r="B5" s="82"/>
      <c r="C5" s="82"/>
      <c r="D5" s="82"/>
      <c r="E5" s="81" t="s">
        <v>197</v>
      </c>
      <c r="F5" s="81" t="s">
        <v>198</v>
      </c>
      <c r="G5" s="81" t="s">
        <v>199</v>
      </c>
      <c r="H5" s="85"/>
      <c r="I5" s="81"/>
      <c r="J5" s="81" t="s">
        <v>200</v>
      </c>
      <c r="K5" s="82"/>
      <c r="L5" s="82"/>
      <c r="M5" s="93" t="s">
        <v>201</v>
      </c>
      <c r="N5" s="92" t="s">
        <v>202</v>
      </c>
      <c r="O5" s="92"/>
      <c r="P5" s="92" t="s">
        <v>203</v>
      </c>
      <c r="Q5" s="92"/>
      <c r="R5" s="92" t="s">
        <v>204</v>
      </c>
      <c r="S5" s="92"/>
      <c r="T5" s="92"/>
      <c r="U5" s="92" t="s">
        <v>205</v>
      </c>
      <c r="V5" s="92" t="s">
        <v>206</v>
      </c>
      <c r="W5" s="82" t="s">
        <v>207</v>
      </c>
      <c r="X5" s="82" t="s">
        <v>208</v>
      </c>
      <c r="Y5" s="80"/>
    </row>
    <row r="6" s="71" customFormat="1" ht="15" customHeight="1" spans="1:25">
      <c r="A6" s="84"/>
      <c r="B6" s="82"/>
      <c r="C6" s="82"/>
      <c r="D6" s="82"/>
      <c r="E6" s="82"/>
      <c r="F6" s="82"/>
      <c r="G6" s="82"/>
      <c r="H6" s="85"/>
      <c r="I6" s="81"/>
      <c r="J6" s="82" t="s">
        <v>209</v>
      </c>
      <c r="K6" s="82" t="s">
        <v>210</v>
      </c>
      <c r="L6" s="82" t="s">
        <v>211</v>
      </c>
      <c r="M6" s="94"/>
      <c r="N6" s="92" t="s">
        <v>212</v>
      </c>
      <c r="O6" s="92" t="s">
        <v>213</v>
      </c>
      <c r="P6" s="92" t="s">
        <v>214</v>
      </c>
      <c r="Q6" s="92" t="s">
        <v>215</v>
      </c>
      <c r="R6" s="92" t="s">
        <v>216</v>
      </c>
      <c r="S6" s="92" t="s">
        <v>217</v>
      </c>
      <c r="T6" s="92" t="s">
        <v>218</v>
      </c>
      <c r="U6" s="92"/>
      <c r="V6" s="92"/>
      <c r="W6" s="82"/>
      <c r="X6" s="82"/>
      <c r="Y6" s="80"/>
    </row>
    <row r="7" s="71" customFormat="1" ht="83" customHeight="1" spans="1:25">
      <c r="A7" s="84"/>
      <c r="B7" s="82"/>
      <c r="C7" s="82"/>
      <c r="D7" s="82"/>
      <c r="E7" s="82"/>
      <c r="F7" s="82"/>
      <c r="G7" s="82"/>
      <c r="H7" s="86"/>
      <c r="I7" s="81"/>
      <c r="J7" s="82"/>
      <c r="K7" s="82"/>
      <c r="L7" s="82"/>
      <c r="M7" s="95"/>
      <c r="N7" s="92"/>
      <c r="O7" s="92"/>
      <c r="P7" s="92"/>
      <c r="Q7" s="92"/>
      <c r="R7" s="92"/>
      <c r="S7" s="92"/>
      <c r="T7" s="92"/>
      <c r="U7" s="92"/>
      <c r="V7" s="92"/>
      <c r="W7" s="82"/>
      <c r="X7" s="82"/>
      <c r="Y7" s="80"/>
    </row>
    <row r="8" s="71" customFormat="1" ht="23" customHeight="1" spans="1:25">
      <c r="A8" s="84">
        <v>1</v>
      </c>
      <c r="B8" s="84">
        <v>2</v>
      </c>
      <c r="C8" s="84">
        <v>3</v>
      </c>
      <c r="D8" s="84">
        <v>4</v>
      </c>
      <c r="E8" s="84">
        <v>5</v>
      </c>
      <c r="F8" s="84">
        <v>6</v>
      </c>
      <c r="G8" s="84">
        <v>7</v>
      </c>
      <c r="H8" s="84">
        <v>8</v>
      </c>
      <c r="I8" s="84">
        <v>9</v>
      </c>
      <c r="J8" s="84">
        <v>10</v>
      </c>
      <c r="K8" s="84">
        <v>11</v>
      </c>
      <c r="L8" s="84">
        <v>12</v>
      </c>
      <c r="M8" s="84">
        <v>13</v>
      </c>
      <c r="N8" s="84">
        <v>14</v>
      </c>
      <c r="O8" s="84">
        <v>15</v>
      </c>
      <c r="P8" s="84">
        <v>16</v>
      </c>
      <c r="Q8" s="84">
        <v>17</v>
      </c>
      <c r="R8" s="84">
        <v>18</v>
      </c>
      <c r="S8" s="84">
        <v>19</v>
      </c>
      <c r="T8" s="84">
        <v>20</v>
      </c>
      <c r="U8" s="84">
        <v>21</v>
      </c>
      <c r="V8" s="84">
        <v>22</v>
      </c>
      <c r="W8" s="84">
        <v>23</v>
      </c>
      <c r="X8" s="84">
        <v>24</v>
      </c>
      <c r="Y8" s="84">
        <v>25</v>
      </c>
    </row>
    <row r="9" s="72" customFormat="1" ht="43" customHeight="1" spans="1:25">
      <c r="A9" s="81">
        <v>1</v>
      </c>
      <c r="B9" s="81" t="s">
        <v>181</v>
      </c>
      <c r="C9" s="81" t="s">
        <v>182</v>
      </c>
      <c r="D9" s="81" t="s">
        <v>219</v>
      </c>
      <c r="E9" s="81" t="s">
        <v>220</v>
      </c>
      <c r="F9" s="81" t="s">
        <v>221</v>
      </c>
      <c r="G9" s="81" t="s">
        <v>222</v>
      </c>
      <c r="H9" s="81" t="s">
        <v>223</v>
      </c>
      <c r="I9" s="81" t="s">
        <v>224</v>
      </c>
      <c r="J9" s="81">
        <v>743.34</v>
      </c>
      <c r="K9" s="89">
        <v>0</v>
      </c>
      <c r="L9" s="89">
        <v>0</v>
      </c>
      <c r="M9" s="81" t="s">
        <v>44</v>
      </c>
      <c r="N9" s="81" t="s">
        <v>225</v>
      </c>
      <c r="O9" s="96">
        <v>45226</v>
      </c>
      <c r="P9" s="81" t="s">
        <v>225</v>
      </c>
      <c r="Q9" s="96">
        <v>45379</v>
      </c>
      <c r="R9" s="81" t="s">
        <v>226</v>
      </c>
      <c r="S9" s="96" t="s">
        <v>44</v>
      </c>
      <c r="T9" s="96" t="s">
        <v>44</v>
      </c>
      <c r="U9" s="81">
        <v>607</v>
      </c>
      <c r="V9" s="81">
        <v>607</v>
      </c>
      <c r="W9" s="81">
        <v>1</v>
      </c>
      <c r="X9" s="81">
        <v>641</v>
      </c>
      <c r="Y9" s="81"/>
    </row>
    <row r="10" s="72" customFormat="1" ht="43" customHeight="1" spans="1:25">
      <c r="A10" s="81">
        <v>2</v>
      </c>
      <c r="B10" s="81" t="s">
        <v>181</v>
      </c>
      <c r="C10" s="81" t="s">
        <v>182</v>
      </c>
      <c r="D10" s="81" t="s">
        <v>227</v>
      </c>
      <c r="E10" s="81" t="s">
        <v>228</v>
      </c>
      <c r="F10" s="81" t="s">
        <v>229</v>
      </c>
      <c r="G10" s="81" t="s">
        <v>230</v>
      </c>
      <c r="H10" s="81" t="s">
        <v>223</v>
      </c>
      <c r="I10" s="81" t="s">
        <v>231</v>
      </c>
      <c r="J10" s="81">
        <v>50</v>
      </c>
      <c r="K10" s="89">
        <v>0</v>
      </c>
      <c r="L10" s="89">
        <v>0.147</v>
      </c>
      <c r="M10" s="81" t="s">
        <v>44</v>
      </c>
      <c r="N10" s="81" t="s">
        <v>225</v>
      </c>
      <c r="O10" s="96">
        <v>44886</v>
      </c>
      <c r="P10" s="81" t="s">
        <v>225</v>
      </c>
      <c r="Q10" s="96">
        <v>44958</v>
      </c>
      <c r="R10" s="81" t="s">
        <v>225</v>
      </c>
      <c r="S10" s="96">
        <v>45007</v>
      </c>
      <c r="T10" s="81" t="s">
        <v>225</v>
      </c>
      <c r="U10" s="81">
        <v>50</v>
      </c>
      <c r="V10" s="81">
        <v>50</v>
      </c>
      <c r="W10" s="81">
        <v>1</v>
      </c>
      <c r="X10" s="81">
        <v>258</v>
      </c>
      <c r="Y10" s="81"/>
    </row>
    <row r="11" s="72" customFormat="1" ht="43" customHeight="1" spans="1:25">
      <c r="A11" s="81">
        <v>3</v>
      </c>
      <c r="B11" s="81" t="s">
        <v>181</v>
      </c>
      <c r="C11" s="81" t="s">
        <v>182</v>
      </c>
      <c r="D11" s="81" t="s">
        <v>232</v>
      </c>
      <c r="E11" s="81" t="s">
        <v>228</v>
      </c>
      <c r="F11" s="81" t="s">
        <v>233</v>
      </c>
      <c r="G11" s="81" t="s">
        <v>234</v>
      </c>
      <c r="H11" s="81" t="s">
        <v>223</v>
      </c>
      <c r="I11" s="81" t="s">
        <v>231</v>
      </c>
      <c r="J11" s="81">
        <v>15</v>
      </c>
      <c r="K11" s="89">
        <v>0</v>
      </c>
      <c r="L11" s="89">
        <v>0.0997</v>
      </c>
      <c r="M11" s="81" t="s">
        <v>44</v>
      </c>
      <c r="N11" s="81" t="s">
        <v>225</v>
      </c>
      <c r="O11" s="96">
        <v>44834</v>
      </c>
      <c r="P11" s="81" t="s">
        <v>225</v>
      </c>
      <c r="Q11" s="96">
        <v>44946</v>
      </c>
      <c r="R11" s="81" t="s">
        <v>225</v>
      </c>
      <c r="S11" s="96">
        <v>44987</v>
      </c>
      <c r="T11" s="81" t="s">
        <v>225</v>
      </c>
      <c r="U11" s="81">
        <v>15</v>
      </c>
      <c r="V11" s="81">
        <v>15</v>
      </c>
      <c r="W11" s="81">
        <v>1</v>
      </c>
      <c r="X11" s="81">
        <v>30</v>
      </c>
      <c r="Y11" s="81"/>
    </row>
    <row r="12" s="72" customFormat="1" ht="43" customHeight="1" spans="1:25">
      <c r="A12" s="81">
        <v>4</v>
      </c>
      <c r="B12" s="81" t="s">
        <v>181</v>
      </c>
      <c r="C12" s="81" t="s">
        <v>182</v>
      </c>
      <c r="D12" s="81" t="s">
        <v>235</v>
      </c>
      <c r="E12" s="81" t="s">
        <v>228</v>
      </c>
      <c r="F12" s="81" t="s">
        <v>236</v>
      </c>
      <c r="G12" s="81" t="s">
        <v>237</v>
      </c>
      <c r="H12" s="81" t="s">
        <v>223</v>
      </c>
      <c r="I12" s="81" t="s">
        <v>231</v>
      </c>
      <c r="J12" s="81">
        <v>2.5</v>
      </c>
      <c r="K12" s="89">
        <v>0</v>
      </c>
      <c r="L12" s="89">
        <v>0.0782</v>
      </c>
      <c r="M12" s="81" t="s">
        <v>44</v>
      </c>
      <c r="N12" s="81" t="s">
        <v>225</v>
      </c>
      <c r="O12" s="96">
        <v>44017</v>
      </c>
      <c r="P12" s="81" t="s">
        <v>225</v>
      </c>
      <c r="Q12" s="96">
        <v>44104</v>
      </c>
      <c r="R12" s="81" t="s">
        <v>225</v>
      </c>
      <c r="S12" s="96">
        <v>44224</v>
      </c>
      <c r="T12" s="81" t="s">
        <v>225</v>
      </c>
      <c r="U12" s="81">
        <v>2.5</v>
      </c>
      <c r="V12" s="81">
        <v>2.5</v>
      </c>
      <c r="W12" s="81">
        <v>1</v>
      </c>
      <c r="X12" s="81">
        <v>157</v>
      </c>
      <c r="Y12" s="81" t="s">
        <v>238</v>
      </c>
    </row>
    <row r="13" s="72" customFormat="1" ht="43" customHeight="1" spans="1:25">
      <c r="A13" s="81">
        <v>5</v>
      </c>
      <c r="B13" s="81" t="s">
        <v>181</v>
      </c>
      <c r="C13" s="81" t="s">
        <v>182</v>
      </c>
      <c r="D13" s="81" t="s">
        <v>239</v>
      </c>
      <c r="E13" s="81" t="s">
        <v>228</v>
      </c>
      <c r="F13" s="81" t="s">
        <v>236</v>
      </c>
      <c r="G13" s="81" t="s">
        <v>237</v>
      </c>
      <c r="H13" s="81" t="s">
        <v>223</v>
      </c>
      <c r="I13" s="81" t="s">
        <v>240</v>
      </c>
      <c r="J13" s="81">
        <v>87.8346</v>
      </c>
      <c r="K13" s="89">
        <v>0</v>
      </c>
      <c r="L13" s="89">
        <v>5.0682</v>
      </c>
      <c r="M13" s="81" t="s">
        <v>44</v>
      </c>
      <c r="N13" s="81" t="s">
        <v>225</v>
      </c>
      <c r="O13" s="96">
        <v>44974</v>
      </c>
      <c r="P13" s="81" t="s">
        <v>225</v>
      </c>
      <c r="Q13" s="96">
        <v>45053</v>
      </c>
      <c r="R13" s="81" t="s">
        <v>225</v>
      </c>
      <c r="S13" s="96">
        <v>45121</v>
      </c>
      <c r="T13" s="81" t="s">
        <v>225</v>
      </c>
      <c r="U13" s="81">
        <v>87.8346</v>
      </c>
      <c r="V13" s="81">
        <v>87.8346</v>
      </c>
      <c r="W13" s="81">
        <v>1</v>
      </c>
      <c r="X13" s="81">
        <v>157</v>
      </c>
      <c r="Y13" s="81"/>
    </row>
    <row r="14" s="72" customFormat="1" ht="43" customHeight="1" spans="1:25">
      <c r="A14" s="81">
        <v>6</v>
      </c>
      <c r="B14" s="81" t="s">
        <v>181</v>
      </c>
      <c r="C14" s="81" t="s">
        <v>182</v>
      </c>
      <c r="D14" s="81" t="s">
        <v>241</v>
      </c>
      <c r="E14" s="81" t="s">
        <v>228</v>
      </c>
      <c r="F14" s="81" t="s">
        <v>242</v>
      </c>
      <c r="G14" s="81" t="s">
        <v>243</v>
      </c>
      <c r="H14" s="81" t="s">
        <v>223</v>
      </c>
      <c r="I14" s="81" t="s">
        <v>231</v>
      </c>
      <c r="J14" s="81">
        <v>35</v>
      </c>
      <c r="K14" s="89">
        <v>0</v>
      </c>
      <c r="L14" s="89">
        <v>4.5419</v>
      </c>
      <c r="M14" s="81" t="s">
        <v>44</v>
      </c>
      <c r="N14" s="81" t="s">
        <v>225</v>
      </c>
      <c r="O14" s="96">
        <v>44016</v>
      </c>
      <c r="P14" s="81" t="s">
        <v>225</v>
      </c>
      <c r="Q14" s="96">
        <v>44115</v>
      </c>
      <c r="R14" s="81" t="s">
        <v>225</v>
      </c>
      <c r="S14" s="96">
        <v>44202</v>
      </c>
      <c r="T14" s="81" t="s">
        <v>225</v>
      </c>
      <c r="U14" s="81">
        <v>35</v>
      </c>
      <c r="V14" s="81">
        <v>35</v>
      </c>
      <c r="W14" s="81">
        <v>1</v>
      </c>
      <c r="X14" s="81">
        <v>551</v>
      </c>
      <c r="Y14" s="81" t="s">
        <v>238</v>
      </c>
    </row>
    <row r="15" s="72" customFormat="1" ht="43" customHeight="1" spans="1:25">
      <c r="A15" s="81">
        <v>7</v>
      </c>
      <c r="B15" s="81" t="s">
        <v>181</v>
      </c>
      <c r="C15" s="81" t="s">
        <v>182</v>
      </c>
      <c r="D15" s="81" t="s">
        <v>244</v>
      </c>
      <c r="E15" s="81" t="s">
        <v>228</v>
      </c>
      <c r="F15" s="81" t="s">
        <v>242</v>
      </c>
      <c r="G15" s="81" t="s">
        <v>245</v>
      </c>
      <c r="H15" s="81" t="s">
        <v>223</v>
      </c>
      <c r="I15" s="81" t="s">
        <v>240</v>
      </c>
      <c r="J15" s="81">
        <v>82.5</v>
      </c>
      <c r="K15" s="89">
        <v>0</v>
      </c>
      <c r="L15" s="89">
        <v>0</v>
      </c>
      <c r="M15" s="81" t="s">
        <v>44</v>
      </c>
      <c r="N15" s="81" t="s">
        <v>225</v>
      </c>
      <c r="O15" s="96">
        <v>45154</v>
      </c>
      <c r="P15" s="81" t="s">
        <v>226</v>
      </c>
      <c r="Q15" s="96" t="s">
        <v>44</v>
      </c>
      <c r="R15" s="81" t="s">
        <v>226</v>
      </c>
      <c r="S15" s="96" t="s">
        <v>44</v>
      </c>
      <c r="T15" s="96" t="s">
        <v>44</v>
      </c>
      <c r="U15" s="81">
        <v>82.5</v>
      </c>
      <c r="V15" s="81">
        <v>82.5</v>
      </c>
      <c r="W15" s="81">
        <v>1</v>
      </c>
      <c r="X15" s="81">
        <v>284</v>
      </c>
      <c r="Y15" s="81"/>
    </row>
    <row r="16" s="72" customFormat="1" ht="43" customHeight="1" spans="1:25">
      <c r="A16" s="81">
        <v>8</v>
      </c>
      <c r="B16" s="81" t="s">
        <v>181</v>
      </c>
      <c r="C16" s="81" t="s">
        <v>182</v>
      </c>
      <c r="D16" s="81" t="s">
        <v>246</v>
      </c>
      <c r="E16" s="81" t="s">
        <v>220</v>
      </c>
      <c r="F16" s="81" t="s">
        <v>247</v>
      </c>
      <c r="G16" s="81" t="s">
        <v>248</v>
      </c>
      <c r="H16" s="81" t="s">
        <v>223</v>
      </c>
      <c r="I16" s="81" t="s">
        <v>249</v>
      </c>
      <c r="J16" s="81">
        <v>30</v>
      </c>
      <c r="K16" s="89">
        <v>0</v>
      </c>
      <c r="L16" s="89">
        <v>0</v>
      </c>
      <c r="M16" s="81" t="s">
        <v>44</v>
      </c>
      <c r="N16" s="81" t="s">
        <v>225</v>
      </c>
      <c r="O16" s="96">
        <v>44085</v>
      </c>
      <c r="P16" s="81" t="s">
        <v>225</v>
      </c>
      <c r="Q16" s="96">
        <v>44174</v>
      </c>
      <c r="R16" s="81" t="s">
        <v>225</v>
      </c>
      <c r="S16" s="96">
        <v>44314</v>
      </c>
      <c r="T16" s="81" t="s">
        <v>225</v>
      </c>
      <c r="U16" s="81">
        <v>30</v>
      </c>
      <c r="V16" s="81">
        <v>30</v>
      </c>
      <c r="W16" s="81">
        <v>1</v>
      </c>
      <c r="X16" s="81">
        <v>37</v>
      </c>
      <c r="Y16" s="81"/>
    </row>
    <row r="17" s="72" customFormat="1" ht="43" customHeight="1" spans="1:25">
      <c r="A17" s="81">
        <v>9</v>
      </c>
      <c r="B17" s="81" t="s">
        <v>181</v>
      </c>
      <c r="C17" s="81" t="s">
        <v>182</v>
      </c>
      <c r="D17" s="81" t="s">
        <v>250</v>
      </c>
      <c r="E17" s="81" t="s">
        <v>251</v>
      </c>
      <c r="F17" s="81" t="s">
        <v>252</v>
      </c>
      <c r="G17" s="81" t="s">
        <v>253</v>
      </c>
      <c r="H17" s="81" t="s">
        <v>223</v>
      </c>
      <c r="I17" s="81" t="s">
        <v>249</v>
      </c>
      <c r="J17" s="81">
        <v>40.44</v>
      </c>
      <c r="K17" s="89">
        <v>4</v>
      </c>
      <c r="L17" s="89">
        <v>3.949464</v>
      </c>
      <c r="M17" s="81" t="s">
        <v>44</v>
      </c>
      <c r="N17" s="81" t="s">
        <v>225</v>
      </c>
      <c r="O17" s="96">
        <v>44834</v>
      </c>
      <c r="P17" s="81" t="s">
        <v>225</v>
      </c>
      <c r="Q17" s="96">
        <v>44915</v>
      </c>
      <c r="R17" s="81" t="s">
        <v>225</v>
      </c>
      <c r="S17" s="96">
        <v>44937</v>
      </c>
      <c r="T17" s="81" t="s">
        <v>225</v>
      </c>
      <c r="U17" s="81">
        <v>40.44</v>
      </c>
      <c r="V17" s="81">
        <v>40.44</v>
      </c>
      <c r="W17" s="81">
        <v>1</v>
      </c>
      <c r="X17" s="81">
        <v>17</v>
      </c>
      <c r="Y17" s="81"/>
    </row>
    <row r="18" s="72" customFormat="1" ht="43" customHeight="1" spans="1:25">
      <c r="A18" s="81">
        <v>10</v>
      </c>
      <c r="B18" s="81" t="s">
        <v>181</v>
      </c>
      <c r="C18" s="81" t="s">
        <v>182</v>
      </c>
      <c r="D18" s="81" t="s">
        <v>254</v>
      </c>
      <c r="E18" s="81" t="s">
        <v>251</v>
      </c>
      <c r="F18" s="81" t="s">
        <v>255</v>
      </c>
      <c r="G18" s="81" t="s">
        <v>256</v>
      </c>
      <c r="H18" s="81" t="s">
        <v>223</v>
      </c>
      <c r="I18" s="81" t="s">
        <v>249</v>
      </c>
      <c r="J18" s="81">
        <v>13.0854</v>
      </c>
      <c r="K18" s="89">
        <v>0</v>
      </c>
      <c r="L18" s="89">
        <v>22.217098</v>
      </c>
      <c r="M18" s="81" t="s">
        <v>44</v>
      </c>
      <c r="N18" s="81" t="s">
        <v>225</v>
      </c>
      <c r="O18" s="96">
        <v>45050</v>
      </c>
      <c r="P18" s="81" t="s">
        <v>225</v>
      </c>
      <c r="Q18" s="96">
        <v>45088</v>
      </c>
      <c r="R18" s="81" t="s">
        <v>225</v>
      </c>
      <c r="S18" s="96">
        <v>45096</v>
      </c>
      <c r="T18" s="81" t="s">
        <v>225</v>
      </c>
      <c r="U18" s="81">
        <v>13.0854</v>
      </c>
      <c r="V18" s="81">
        <v>13.0854</v>
      </c>
      <c r="W18" s="81">
        <v>1</v>
      </c>
      <c r="X18" s="81">
        <v>44</v>
      </c>
      <c r="Y18" s="81"/>
    </row>
    <row r="19" s="72" customFormat="1" ht="43" customHeight="1" spans="1:25">
      <c r="A19" s="81">
        <v>11</v>
      </c>
      <c r="B19" s="81" t="s">
        <v>181</v>
      </c>
      <c r="C19" s="81" t="s">
        <v>182</v>
      </c>
      <c r="D19" s="81" t="s">
        <v>257</v>
      </c>
      <c r="E19" s="81" t="s">
        <v>44</v>
      </c>
      <c r="F19" s="81" t="s">
        <v>44</v>
      </c>
      <c r="G19" s="81" t="s">
        <v>44</v>
      </c>
      <c r="H19" s="81" t="s">
        <v>258</v>
      </c>
      <c r="I19" s="81" t="s">
        <v>231</v>
      </c>
      <c r="J19" s="81">
        <v>25</v>
      </c>
      <c r="K19" s="89">
        <v>0</v>
      </c>
      <c r="L19" s="89">
        <v>53.76</v>
      </c>
      <c r="M19" s="81" t="s">
        <v>44</v>
      </c>
      <c r="N19" s="81" t="s">
        <v>225</v>
      </c>
      <c r="O19" s="96" t="s">
        <v>259</v>
      </c>
      <c r="P19" s="81" t="s">
        <v>225</v>
      </c>
      <c r="Q19" s="96" t="s">
        <v>260</v>
      </c>
      <c r="R19" s="81" t="s">
        <v>225</v>
      </c>
      <c r="S19" s="96" t="s">
        <v>261</v>
      </c>
      <c r="T19" s="81" t="s">
        <v>225</v>
      </c>
      <c r="U19" s="81">
        <v>25</v>
      </c>
      <c r="V19" s="81">
        <v>25</v>
      </c>
      <c r="W19" s="81" t="s">
        <v>44</v>
      </c>
      <c r="X19" s="81" t="s">
        <v>44</v>
      </c>
      <c r="Y19" s="81"/>
    </row>
    <row r="20" s="73" customFormat="1" ht="26" customHeight="1" spans="1:27">
      <c r="A20" s="87" t="s">
        <v>183</v>
      </c>
      <c r="B20" s="88"/>
      <c r="C20" s="88"/>
      <c r="D20" s="89"/>
      <c r="E20" s="81"/>
      <c r="F20" s="81"/>
      <c r="G20" s="81"/>
      <c r="H20" s="81"/>
      <c r="I20" s="81"/>
      <c r="J20" s="97">
        <f>SUM(J9:J19)</f>
        <v>1124.7</v>
      </c>
      <c r="K20" s="97">
        <f>SUM(K9:K19)</f>
        <v>4</v>
      </c>
      <c r="L20" s="97">
        <f>SUM(L9:L19)</f>
        <v>89.861562</v>
      </c>
      <c r="M20" s="98"/>
      <c r="N20" s="99"/>
      <c r="O20" s="100"/>
      <c r="P20" s="99"/>
      <c r="Q20" s="102"/>
      <c r="R20" s="99"/>
      <c r="S20" s="102"/>
      <c r="T20" s="97"/>
      <c r="U20" s="97">
        <f>SUM(U9:U19)</f>
        <v>988.36</v>
      </c>
      <c r="V20" s="97">
        <f>SUM(V9:V19)</f>
        <v>988.36</v>
      </c>
      <c r="W20" s="81"/>
      <c r="X20" s="81"/>
      <c r="Y20" s="81"/>
      <c r="Z20" s="72">
        <f>J20-U20</f>
        <v>136.34</v>
      </c>
      <c r="AA20" s="72">
        <f>J20-V20</f>
        <v>136.34</v>
      </c>
    </row>
    <row r="21" s="74" customFormat="1" ht="131" customHeight="1" spans="1:26">
      <c r="A21" s="90" t="s">
        <v>262</v>
      </c>
      <c r="B21" s="91"/>
      <c r="C21" s="91"/>
      <c r="D21" s="91"/>
      <c r="E21" s="91"/>
      <c r="F21" s="91"/>
      <c r="G21" s="91"/>
      <c r="H21" s="91"/>
      <c r="I21" s="91"/>
      <c r="J21" s="91"/>
      <c r="K21" s="91"/>
      <c r="L21" s="91"/>
      <c r="M21" s="91"/>
      <c r="N21" s="91"/>
      <c r="O21" s="91"/>
      <c r="P21" s="91"/>
      <c r="Q21" s="91"/>
      <c r="R21" s="91"/>
      <c r="S21" s="91"/>
      <c r="T21" s="91"/>
      <c r="U21" s="91"/>
      <c r="V21" s="91"/>
      <c r="W21" s="91"/>
      <c r="X21" s="91"/>
      <c r="Y21" s="91"/>
      <c r="Z21" s="74">
        <f>J20+附件2.3!K10</f>
        <v>1384.08</v>
      </c>
    </row>
    <row r="23" spans="10:10">
      <c r="J23" s="75">
        <f>J20+附件2.3!K10</f>
        <v>1384.08</v>
      </c>
    </row>
  </sheetData>
  <autoFilter ref="A8:AA21">
    <extLst/>
  </autoFilter>
  <mergeCells count="37">
    <mergeCell ref="A2:Y2"/>
    <mergeCell ref="E4:G4"/>
    <mergeCell ref="J4:M4"/>
    <mergeCell ref="N4:T4"/>
    <mergeCell ref="U4:V4"/>
    <mergeCell ref="W4:X4"/>
    <mergeCell ref="J5:L5"/>
    <mergeCell ref="N5:O5"/>
    <mergeCell ref="P5:Q5"/>
    <mergeCell ref="R5:T5"/>
    <mergeCell ref="A20:D20"/>
    <mergeCell ref="A21:Y21"/>
    <mergeCell ref="A4:A7"/>
    <mergeCell ref="B4:B7"/>
    <mergeCell ref="C4:C7"/>
    <mergeCell ref="D4:D7"/>
    <mergeCell ref="E5:E7"/>
    <mergeCell ref="F5:F7"/>
    <mergeCell ref="G5:G7"/>
    <mergeCell ref="H4:H7"/>
    <mergeCell ref="I4:I7"/>
    <mergeCell ref="J6:J7"/>
    <mergeCell ref="K6:K7"/>
    <mergeCell ref="L6:L7"/>
    <mergeCell ref="M5:M7"/>
    <mergeCell ref="N6:N7"/>
    <mergeCell ref="O6:O7"/>
    <mergeCell ref="P6:P7"/>
    <mergeCell ref="Q6:Q7"/>
    <mergeCell ref="R6:R7"/>
    <mergeCell ref="S6:S7"/>
    <mergeCell ref="T6:T7"/>
    <mergeCell ref="U5:U7"/>
    <mergeCell ref="V5:V7"/>
    <mergeCell ref="W5:W7"/>
    <mergeCell ref="X5:X7"/>
    <mergeCell ref="Y4:Y7"/>
  </mergeCells>
  <dataValidations count="3">
    <dataValidation type="list" showInputMessage="1" showErrorMessage="1" sqref="H20 H9:H19">
      <formula1>"移民美丽家园建设,产业扶持,就业创业能力培训,统筹解决突出问题,其他项目"</formula1>
    </dataValidation>
    <dataValidation type="list" showInputMessage="1" showErrorMessage="1" sqref="I20">
      <formula1>"粤财农〔2022〕170号,粤财农〔2022〕172号,粤财预〔2023〕6号,粤财农〔2023〕13号,粤财农〔2023〕96号,粤财农〔2023〕174号"</formula1>
    </dataValidation>
    <dataValidation type="list" showInputMessage="1" showErrorMessage="1" sqref="N20 P20 R20 T20 N9:N19 P9:P19 R9:R19 T10:T14 T16:T19">
      <formula1>"是,否"</formula1>
    </dataValidation>
  </dataValidations>
  <printOptions horizontalCentered="1"/>
  <pageMargins left="0.590277777777778" right="0.590277777777778" top="0.590277777777778" bottom="0.590277777777778" header="0.314583333333333" footer="0.314583333333333"/>
  <pageSetup paperSize="9" scale="85" orientation="landscape"/>
  <headerFooter/>
  <ignoredErrors>
    <ignoredError sqref="U20"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0000"/>
  </sheetPr>
  <dimension ref="A1:J124"/>
  <sheetViews>
    <sheetView workbookViewId="0">
      <selection activeCell="I107" sqref="I107:I108"/>
    </sheetView>
  </sheetViews>
  <sheetFormatPr defaultColWidth="9" defaultRowHeight="12"/>
  <cols>
    <col min="1" max="1" width="8.725" style="56"/>
    <col min="2" max="2" width="8.725" style="55"/>
    <col min="3" max="3" width="8.54166666666667" style="55" customWidth="1"/>
    <col min="4" max="4" width="13.5416666666667" style="55" customWidth="1"/>
    <col min="5" max="5" width="18.9083333333333" style="55" customWidth="1"/>
    <col min="6" max="6" width="17.9083333333333" style="55" customWidth="1"/>
    <col min="7" max="7" width="69.0916666666667" style="55" customWidth="1"/>
    <col min="8" max="8" width="30.8166666666667" style="56" customWidth="1"/>
    <col min="9" max="10" width="11.3666666666667" style="56" customWidth="1"/>
    <col min="11" max="16384" width="8.725" style="56"/>
  </cols>
  <sheetData>
    <row r="1" s="55" customFormat="1" spans="1:10">
      <c r="A1" s="57" t="s">
        <v>263</v>
      </c>
      <c r="B1" s="58" t="s">
        <v>264</v>
      </c>
      <c r="C1" s="59" t="s">
        <v>265</v>
      </c>
      <c r="D1" s="59" t="s">
        <v>266</v>
      </c>
      <c r="E1" s="59" t="s">
        <v>267</v>
      </c>
      <c r="F1" s="59" t="s">
        <v>268</v>
      </c>
      <c r="G1" s="59" t="s">
        <v>188</v>
      </c>
      <c r="H1" s="59" t="s">
        <v>269</v>
      </c>
      <c r="I1" s="65" t="s">
        <v>270</v>
      </c>
      <c r="J1" s="65" t="s">
        <v>271</v>
      </c>
    </row>
    <row r="2" s="55" customFormat="1" hidden="1" spans="1:10">
      <c r="A2" s="57">
        <v>1</v>
      </c>
      <c r="B2" s="60" t="s">
        <v>272</v>
      </c>
      <c r="C2" s="59" t="s">
        <v>273</v>
      </c>
      <c r="D2" s="58" t="s">
        <v>274</v>
      </c>
      <c r="E2" s="61" t="s">
        <v>249</v>
      </c>
      <c r="F2" s="61" t="s">
        <v>275</v>
      </c>
      <c r="G2" s="62" t="s">
        <v>276</v>
      </c>
      <c r="H2" s="63" t="s">
        <v>277</v>
      </c>
      <c r="I2" s="66">
        <v>35.1</v>
      </c>
      <c r="J2" s="66">
        <v>35.1</v>
      </c>
    </row>
    <row r="3" s="55" customFormat="1" hidden="1" spans="1:10">
      <c r="A3" s="57">
        <v>2</v>
      </c>
      <c r="B3" s="60" t="s">
        <v>272</v>
      </c>
      <c r="C3" s="59" t="s">
        <v>273</v>
      </c>
      <c r="D3" s="58" t="s">
        <v>274</v>
      </c>
      <c r="E3" s="61" t="s">
        <v>249</v>
      </c>
      <c r="F3" s="61" t="s">
        <v>275</v>
      </c>
      <c r="G3" s="62" t="s">
        <v>278</v>
      </c>
      <c r="H3" s="64" t="s">
        <v>279</v>
      </c>
      <c r="I3" s="66">
        <v>3.54</v>
      </c>
      <c r="J3" s="66">
        <v>3.54</v>
      </c>
    </row>
    <row r="4" s="55" customFormat="1" hidden="1" spans="1:10">
      <c r="A4" s="57">
        <v>3</v>
      </c>
      <c r="B4" s="60" t="s">
        <v>272</v>
      </c>
      <c r="C4" s="59" t="s">
        <v>273</v>
      </c>
      <c r="D4" s="61" t="s">
        <v>280</v>
      </c>
      <c r="E4" s="62" t="s">
        <v>231</v>
      </c>
      <c r="F4" s="62" t="s">
        <v>281</v>
      </c>
      <c r="G4" s="62" t="s">
        <v>278</v>
      </c>
      <c r="H4" s="64" t="s">
        <v>279</v>
      </c>
      <c r="I4" s="66">
        <v>5</v>
      </c>
      <c r="J4" s="66">
        <v>5</v>
      </c>
    </row>
    <row r="5" s="55" customFormat="1" hidden="1" spans="1:10">
      <c r="A5" s="57">
        <v>4</v>
      </c>
      <c r="B5" s="60" t="s">
        <v>272</v>
      </c>
      <c r="C5" s="59" t="s">
        <v>273</v>
      </c>
      <c r="D5" s="58" t="s">
        <v>274</v>
      </c>
      <c r="E5" s="61" t="s">
        <v>249</v>
      </c>
      <c r="F5" s="61" t="s">
        <v>275</v>
      </c>
      <c r="G5" s="61" t="s">
        <v>282</v>
      </c>
      <c r="H5" s="64" t="s">
        <v>279</v>
      </c>
      <c r="I5" s="66">
        <v>31.091308</v>
      </c>
      <c r="J5" s="66">
        <v>31.091308</v>
      </c>
    </row>
    <row r="6" s="55" customFormat="1" hidden="1" spans="1:10">
      <c r="A6" s="57">
        <v>5</v>
      </c>
      <c r="B6" s="60" t="s">
        <v>272</v>
      </c>
      <c r="C6" s="59" t="s">
        <v>273</v>
      </c>
      <c r="D6" s="58" t="s">
        <v>274</v>
      </c>
      <c r="E6" s="61" t="s">
        <v>249</v>
      </c>
      <c r="F6" s="61" t="s">
        <v>275</v>
      </c>
      <c r="G6" s="62" t="s">
        <v>278</v>
      </c>
      <c r="H6" s="64" t="s">
        <v>279</v>
      </c>
      <c r="I6" s="66">
        <v>7.708692</v>
      </c>
      <c r="J6" s="66">
        <v>7.708692</v>
      </c>
    </row>
    <row r="7" s="55" customFormat="1" hidden="1" spans="1:10">
      <c r="A7" s="57">
        <v>6</v>
      </c>
      <c r="B7" s="57" t="s">
        <v>283</v>
      </c>
      <c r="C7" s="59" t="s">
        <v>273</v>
      </c>
      <c r="D7" s="58" t="s">
        <v>274</v>
      </c>
      <c r="E7" s="61" t="s">
        <v>249</v>
      </c>
      <c r="F7" s="61" t="s">
        <v>275</v>
      </c>
      <c r="G7" s="57" t="s">
        <v>284</v>
      </c>
      <c r="H7" s="63" t="s">
        <v>277</v>
      </c>
      <c r="I7" s="57">
        <v>3.96</v>
      </c>
      <c r="J7" s="57">
        <v>3.96</v>
      </c>
    </row>
    <row r="8" s="55" customFormat="1" hidden="1" spans="1:10">
      <c r="A8" s="57">
        <v>7</v>
      </c>
      <c r="B8" s="57" t="s">
        <v>283</v>
      </c>
      <c r="C8" s="59" t="s">
        <v>273</v>
      </c>
      <c r="D8" s="58" t="s">
        <v>274</v>
      </c>
      <c r="E8" s="61" t="s">
        <v>249</v>
      </c>
      <c r="F8" s="61" t="s">
        <v>275</v>
      </c>
      <c r="G8" s="57" t="s">
        <v>285</v>
      </c>
      <c r="H8" s="64" t="s">
        <v>286</v>
      </c>
      <c r="I8" s="57">
        <v>0.48</v>
      </c>
      <c r="J8" s="57">
        <v>0.48</v>
      </c>
    </row>
    <row r="9" s="55" customFormat="1" hidden="1" spans="1:10">
      <c r="A9" s="57">
        <v>8</v>
      </c>
      <c r="B9" s="57" t="s">
        <v>283</v>
      </c>
      <c r="C9" s="59" t="s">
        <v>273</v>
      </c>
      <c r="D9" s="58" t="s">
        <v>274</v>
      </c>
      <c r="E9" s="61" t="s">
        <v>249</v>
      </c>
      <c r="F9" s="61" t="s">
        <v>275</v>
      </c>
      <c r="G9" s="57" t="s">
        <v>287</v>
      </c>
      <c r="H9" s="64" t="s">
        <v>286</v>
      </c>
      <c r="I9" s="57">
        <v>5.448075</v>
      </c>
      <c r="J9" s="57">
        <v>5.448075</v>
      </c>
    </row>
    <row r="10" s="55" customFormat="1" hidden="1" spans="1:10">
      <c r="A10" s="57">
        <v>9</v>
      </c>
      <c r="B10" s="57" t="s">
        <v>283</v>
      </c>
      <c r="C10" s="59" t="s">
        <v>273</v>
      </c>
      <c r="D10" s="58" t="s">
        <v>274</v>
      </c>
      <c r="E10" s="61" t="s">
        <v>249</v>
      </c>
      <c r="F10" s="61" t="s">
        <v>275</v>
      </c>
      <c r="G10" s="57" t="s">
        <v>285</v>
      </c>
      <c r="H10" s="64" t="s">
        <v>286</v>
      </c>
      <c r="I10" s="57">
        <v>17.551925</v>
      </c>
      <c r="J10" s="57">
        <v>17.551925</v>
      </c>
    </row>
    <row r="11" s="55" customFormat="1" hidden="1" spans="1:10">
      <c r="A11" s="57">
        <v>10</v>
      </c>
      <c r="B11" s="60" t="s">
        <v>288</v>
      </c>
      <c r="C11" s="59" t="s">
        <v>273</v>
      </c>
      <c r="D11" s="58" t="s">
        <v>274</v>
      </c>
      <c r="E11" s="61" t="s">
        <v>249</v>
      </c>
      <c r="F11" s="61" t="s">
        <v>275</v>
      </c>
      <c r="G11" s="57" t="s">
        <v>289</v>
      </c>
      <c r="H11" s="63" t="s">
        <v>277</v>
      </c>
      <c r="I11" s="57">
        <v>40.56</v>
      </c>
      <c r="J11" s="57">
        <v>40.56</v>
      </c>
    </row>
    <row r="12" s="55" customFormat="1" hidden="1" spans="1:10">
      <c r="A12" s="57">
        <v>11</v>
      </c>
      <c r="B12" s="60" t="s">
        <v>288</v>
      </c>
      <c r="C12" s="59" t="s">
        <v>273</v>
      </c>
      <c r="D12" s="58" t="s">
        <v>274</v>
      </c>
      <c r="E12" s="61" t="s">
        <v>249</v>
      </c>
      <c r="F12" s="61" t="s">
        <v>275</v>
      </c>
      <c r="G12" s="57" t="s">
        <v>290</v>
      </c>
      <c r="H12" s="63" t="s">
        <v>277</v>
      </c>
      <c r="I12" s="57">
        <v>2.43</v>
      </c>
      <c r="J12" s="57">
        <v>2.43</v>
      </c>
    </row>
    <row r="13" s="55" customFormat="1" hidden="1" spans="1:10">
      <c r="A13" s="57">
        <v>12</v>
      </c>
      <c r="B13" s="60" t="s">
        <v>288</v>
      </c>
      <c r="C13" s="59" t="s">
        <v>273</v>
      </c>
      <c r="D13" s="58" t="s">
        <v>274</v>
      </c>
      <c r="E13" s="61" t="s">
        <v>249</v>
      </c>
      <c r="F13" s="61" t="s">
        <v>275</v>
      </c>
      <c r="G13" s="57" t="s">
        <v>291</v>
      </c>
      <c r="H13" s="63" t="s">
        <v>277</v>
      </c>
      <c r="I13" s="57">
        <v>0.06</v>
      </c>
      <c r="J13" s="57">
        <v>0.06</v>
      </c>
    </row>
    <row r="14" s="55" customFormat="1" hidden="1" spans="1:10">
      <c r="A14" s="57">
        <v>13</v>
      </c>
      <c r="B14" s="60" t="s">
        <v>288</v>
      </c>
      <c r="C14" s="59" t="s">
        <v>273</v>
      </c>
      <c r="D14" s="58" t="s">
        <v>274</v>
      </c>
      <c r="E14" s="61" t="s">
        <v>249</v>
      </c>
      <c r="F14" s="61" t="s">
        <v>275</v>
      </c>
      <c r="G14" s="57" t="s">
        <v>292</v>
      </c>
      <c r="H14" s="64" t="s">
        <v>286</v>
      </c>
      <c r="I14" s="57">
        <v>9.33</v>
      </c>
      <c r="J14" s="57">
        <v>9.33</v>
      </c>
    </row>
    <row r="15" s="55" customFormat="1" hidden="1" spans="1:10">
      <c r="A15" s="57">
        <v>14</v>
      </c>
      <c r="B15" s="60" t="s">
        <v>288</v>
      </c>
      <c r="C15" s="59" t="s">
        <v>273</v>
      </c>
      <c r="D15" s="61" t="s">
        <v>280</v>
      </c>
      <c r="E15" s="62" t="s">
        <v>231</v>
      </c>
      <c r="F15" s="62" t="s">
        <v>281</v>
      </c>
      <c r="G15" s="57" t="s">
        <v>292</v>
      </c>
      <c r="H15" s="64" t="s">
        <v>286</v>
      </c>
      <c r="I15" s="57">
        <v>14.989244</v>
      </c>
      <c r="J15" s="57">
        <v>14.989244</v>
      </c>
    </row>
    <row r="16" s="55" customFormat="1" hidden="1" spans="1:10">
      <c r="A16" s="57">
        <v>15</v>
      </c>
      <c r="B16" s="60" t="s">
        <v>288</v>
      </c>
      <c r="C16" s="59" t="s">
        <v>273</v>
      </c>
      <c r="D16" s="61" t="s">
        <v>280</v>
      </c>
      <c r="E16" s="62" t="s">
        <v>231</v>
      </c>
      <c r="F16" s="62" t="s">
        <v>281</v>
      </c>
      <c r="G16" s="57" t="s">
        <v>293</v>
      </c>
      <c r="H16" s="64" t="s">
        <v>286</v>
      </c>
      <c r="I16" s="57">
        <v>14.010756</v>
      </c>
      <c r="J16" s="57">
        <v>14.010756</v>
      </c>
    </row>
    <row r="17" s="55" customFormat="1" hidden="1" spans="1:10">
      <c r="A17" s="57">
        <v>16</v>
      </c>
      <c r="B17" s="60" t="s">
        <v>288</v>
      </c>
      <c r="C17" s="59" t="s">
        <v>273</v>
      </c>
      <c r="D17" s="58" t="s">
        <v>274</v>
      </c>
      <c r="E17" s="61" t="s">
        <v>249</v>
      </c>
      <c r="F17" s="61" t="s">
        <v>275</v>
      </c>
      <c r="G17" s="57" t="s">
        <v>292</v>
      </c>
      <c r="H17" s="64" t="s">
        <v>286</v>
      </c>
      <c r="I17" s="57">
        <v>10.016917</v>
      </c>
      <c r="J17" s="57">
        <v>10.016917</v>
      </c>
    </row>
    <row r="18" s="55" customFormat="1" hidden="1" spans="1:10">
      <c r="A18" s="57">
        <v>17</v>
      </c>
      <c r="B18" s="60" t="s">
        <v>288</v>
      </c>
      <c r="C18" s="59" t="s">
        <v>273</v>
      </c>
      <c r="D18" s="58" t="s">
        <v>274</v>
      </c>
      <c r="E18" s="61" t="s">
        <v>249</v>
      </c>
      <c r="F18" s="61" t="s">
        <v>275</v>
      </c>
      <c r="G18" s="57" t="s">
        <v>294</v>
      </c>
      <c r="H18" s="64" t="s">
        <v>286</v>
      </c>
      <c r="I18" s="57">
        <v>20.363083</v>
      </c>
      <c r="J18" s="57">
        <v>20.363083</v>
      </c>
    </row>
    <row r="19" s="55" customFormat="1" hidden="1" spans="1:10">
      <c r="A19" s="57">
        <v>18</v>
      </c>
      <c r="B19" s="60" t="s">
        <v>295</v>
      </c>
      <c r="C19" s="59" t="s">
        <v>273</v>
      </c>
      <c r="D19" s="58" t="s">
        <v>274</v>
      </c>
      <c r="E19" s="61" t="s">
        <v>249</v>
      </c>
      <c r="F19" s="61" t="s">
        <v>275</v>
      </c>
      <c r="G19" s="61" t="s">
        <v>296</v>
      </c>
      <c r="H19" s="63" t="s">
        <v>277</v>
      </c>
      <c r="I19" s="67">
        <v>48.96</v>
      </c>
      <c r="J19" s="67">
        <v>48.96</v>
      </c>
    </row>
    <row r="20" s="55" customFormat="1" hidden="1" spans="1:10">
      <c r="A20" s="57">
        <v>19</v>
      </c>
      <c r="B20" s="60" t="s">
        <v>295</v>
      </c>
      <c r="C20" s="59" t="s">
        <v>273</v>
      </c>
      <c r="D20" s="58" t="s">
        <v>274</v>
      </c>
      <c r="E20" s="61" t="s">
        <v>249</v>
      </c>
      <c r="F20" s="61" t="s">
        <v>275</v>
      </c>
      <c r="G20" s="61" t="s">
        <v>297</v>
      </c>
      <c r="H20" s="64" t="s">
        <v>286</v>
      </c>
      <c r="I20" s="67">
        <v>5.34</v>
      </c>
      <c r="J20" s="67">
        <v>5.34</v>
      </c>
    </row>
    <row r="21" s="55" customFormat="1" hidden="1" spans="1:10">
      <c r="A21" s="57">
        <v>20</v>
      </c>
      <c r="B21" s="60" t="s">
        <v>295</v>
      </c>
      <c r="C21" s="59" t="s">
        <v>273</v>
      </c>
      <c r="D21" s="58" t="s">
        <v>274</v>
      </c>
      <c r="E21" s="61" t="s">
        <v>249</v>
      </c>
      <c r="F21" s="61" t="s">
        <v>275</v>
      </c>
      <c r="G21" s="61" t="s">
        <v>297</v>
      </c>
      <c r="H21" s="64" t="s">
        <v>286</v>
      </c>
      <c r="I21" s="67">
        <v>19.667193</v>
      </c>
      <c r="J21" s="67">
        <v>19.667193</v>
      </c>
    </row>
    <row r="22" s="55" customFormat="1" hidden="1" spans="1:10">
      <c r="A22" s="57">
        <v>21</v>
      </c>
      <c r="B22" s="60" t="s">
        <v>295</v>
      </c>
      <c r="C22" s="59" t="s">
        <v>273</v>
      </c>
      <c r="D22" s="58" t="s">
        <v>274</v>
      </c>
      <c r="E22" s="61" t="s">
        <v>249</v>
      </c>
      <c r="F22" s="61" t="s">
        <v>275</v>
      </c>
      <c r="G22" s="61" t="s">
        <v>298</v>
      </c>
      <c r="H22" s="59" t="s">
        <v>279</v>
      </c>
      <c r="I22" s="67">
        <v>11.892807</v>
      </c>
      <c r="J22" s="67">
        <v>11.892807</v>
      </c>
    </row>
    <row r="23" s="55" customFormat="1" hidden="1" spans="1:10">
      <c r="A23" s="57">
        <v>22</v>
      </c>
      <c r="B23" s="60" t="s">
        <v>295</v>
      </c>
      <c r="C23" s="59" t="s">
        <v>273</v>
      </c>
      <c r="D23" s="61" t="s">
        <v>280</v>
      </c>
      <c r="E23" s="62" t="s">
        <v>231</v>
      </c>
      <c r="F23" s="62" t="s">
        <v>281</v>
      </c>
      <c r="G23" s="61" t="s">
        <v>297</v>
      </c>
      <c r="H23" s="64" t="s">
        <v>286</v>
      </c>
      <c r="I23" s="67">
        <v>30</v>
      </c>
      <c r="J23" s="67">
        <v>30</v>
      </c>
    </row>
    <row r="24" s="55" customFormat="1" hidden="1" spans="1:10">
      <c r="A24" s="57">
        <v>23</v>
      </c>
      <c r="B24" s="57" t="s">
        <v>299</v>
      </c>
      <c r="C24" s="59" t="s">
        <v>273</v>
      </c>
      <c r="D24" s="58" t="s">
        <v>274</v>
      </c>
      <c r="E24" s="61" t="s">
        <v>249</v>
      </c>
      <c r="F24" s="61" t="s">
        <v>275</v>
      </c>
      <c r="G24" s="57" t="s">
        <v>300</v>
      </c>
      <c r="H24" s="63" t="s">
        <v>277</v>
      </c>
      <c r="I24" s="57">
        <v>199.08</v>
      </c>
      <c r="J24" s="57">
        <v>199.08</v>
      </c>
    </row>
    <row r="25" s="55" customFormat="1" hidden="1" spans="1:10">
      <c r="A25" s="57">
        <v>24</v>
      </c>
      <c r="B25" s="57" t="s">
        <v>299</v>
      </c>
      <c r="C25" s="59" t="s">
        <v>273</v>
      </c>
      <c r="D25" s="58" t="s">
        <v>274</v>
      </c>
      <c r="E25" s="61" t="s">
        <v>249</v>
      </c>
      <c r="F25" s="61" t="s">
        <v>275</v>
      </c>
      <c r="G25" s="57" t="s">
        <v>300</v>
      </c>
      <c r="H25" s="63" t="s">
        <v>277</v>
      </c>
      <c r="I25" s="57">
        <v>0.18</v>
      </c>
      <c r="J25" s="57">
        <v>0.18</v>
      </c>
    </row>
    <row r="26" s="55" customFormat="1" hidden="1" spans="1:10">
      <c r="A26" s="57">
        <v>25</v>
      </c>
      <c r="B26" s="57" t="s">
        <v>299</v>
      </c>
      <c r="C26" s="59" t="s">
        <v>273</v>
      </c>
      <c r="D26" s="61" t="s">
        <v>280</v>
      </c>
      <c r="E26" s="62" t="s">
        <v>231</v>
      </c>
      <c r="F26" s="62" t="s">
        <v>281</v>
      </c>
      <c r="G26" s="57" t="s">
        <v>301</v>
      </c>
      <c r="H26" s="64" t="s">
        <v>286</v>
      </c>
      <c r="I26" s="57">
        <v>11.576678</v>
      </c>
      <c r="J26" s="57">
        <v>11.576678</v>
      </c>
    </row>
    <row r="27" s="55" customFormat="1" hidden="1" spans="1:10">
      <c r="A27" s="57">
        <v>26</v>
      </c>
      <c r="B27" s="57" t="s">
        <v>299</v>
      </c>
      <c r="C27" s="59" t="s">
        <v>273</v>
      </c>
      <c r="D27" s="61" t="s">
        <v>280</v>
      </c>
      <c r="E27" s="62" t="s">
        <v>231</v>
      </c>
      <c r="F27" s="62" t="s">
        <v>281</v>
      </c>
      <c r="G27" s="57" t="s">
        <v>302</v>
      </c>
      <c r="H27" s="57" t="s">
        <v>279</v>
      </c>
      <c r="I27" s="57">
        <v>55.9</v>
      </c>
      <c r="J27" s="57">
        <v>55.9</v>
      </c>
    </row>
    <row r="28" s="55" customFormat="1" hidden="1" spans="1:10">
      <c r="A28" s="57">
        <v>27</v>
      </c>
      <c r="B28" s="57" t="s">
        <v>299</v>
      </c>
      <c r="C28" s="59" t="s">
        <v>273</v>
      </c>
      <c r="D28" s="61" t="s">
        <v>280</v>
      </c>
      <c r="E28" s="62" t="s">
        <v>231</v>
      </c>
      <c r="F28" s="62" t="s">
        <v>281</v>
      </c>
      <c r="G28" s="57" t="s">
        <v>303</v>
      </c>
      <c r="H28" s="64" t="s">
        <v>286</v>
      </c>
      <c r="I28" s="57">
        <v>62.523322</v>
      </c>
      <c r="J28" s="57">
        <v>62.523322</v>
      </c>
    </row>
    <row r="29" s="55" customFormat="1" hidden="1" spans="1:10">
      <c r="A29" s="57">
        <v>28</v>
      </c>
      <c r="B29" s="57" t="s">
        <v>299</v>
      </c>
      <c r="C29" s="59" t="s">
        <v>273</v>
      </c>
      <c r="D29" s="58" t="s">
        <v>274</v>
      </c>
      <c r="E29" s="61" t="s">
        <v>249</v>
      </c>
      <c r="F29" s="61" t="s">
        <v>275</v>
      </c>
      <c r="G29" s="57" t="s">
        <v>304</v>
      </c>
      <c r="H29" s="64" t="s">
        <v>286</v>
      </c>
      <c r="I29" s="57">
        <v>117.636588</v>
      </c>
      <c r="J29" s="57">
        <v>117.636588</v>
      </c>
    </row>
    <row r="30" s="55" customFormat="1" hidden="1" spans="1:10">
      <c r="A30" s="57">
        <v>29</v>
      </c>
      <c r="B30" s="57" t="s">
        <v>299</v>
      </c>
      <c r="C30" s="59" t="s">
        <v>273</v>
      </c>
      <c r="D30" s="58" t="s">
        <v>274</v>
      </c>
      <c r="E30" s="61" t="s">
        <v>249</v>
      </c>
      <c r="F30" s="61" t="s">
        <v>275</v>
      </c>
      <c r="G30" s="57" t="s">
        <v>301</v>
      </c>
      <c r="H30" s="64" t="s">
        <v>286</v>
      </c>
      <c r="I30" s="57">
        <v>6.623412</v>
      </c>
      <c r="J30" s="57">
        <v>6.623412</v>
      </c>
    </row>
    <row r="31" s="55" customFormat="1" hidden="1" spans="1:10">
      <c r="A31" s="57">
        <v>30</v>
      </c>
      <c r="B31" s="57" t="s">
        <v>299</v>
      </c>
      <c r="C31" s="59" t="s">
        <v>273</v>
      </c>
      <c r="D31" s="58" t="s">
        <v>274</v>
      </c>
      <c r="E31" s="61" t="s">
        <v>249</v>
      </c>
      <c r="F31" s="61" t="s">
        <v>275</v>
      </c>
      <c r="G31" s="57" t="s">
        <v>304</v>
      </c>
      <c r="H31" s="64" t="s">
        <v>286</v>
      </c>
      <c r="I31" s="57">
        <v>25.02</v>
      </c>
      <c r="J31" s="57">
        <v>25.02</v>
      </c>
    </row>
    <row r="32" s="55" customFormat="1" hidden="1" spans="1:10">
      <c r="A32" s="57">
        <v>31</v>
      </c>
      <c r="B32" s="57" t="s">
        <v>305</v>
      </c>
      <c r="C32" s="59" t="s">
        <v>273</v>
      </c>
      <c r="D32" s="61" t="s">
        <v>280</v>
      </c>
      <c r="E32" s="62" t="s">
        <v>231</v>
      </c>
      <c r="F32" s="62" t="s">
        <v>281</v>
      </c>
      <c r="G32" s="57" t="s">
        <v>306</v>
      </c>
      <c r="H32" s="57" t="s">
        <v>279</v>
      </c>
      <c r="I32" s="57">
        <v>3</v>
      </c>
      <c r="J32" s="57">
        <v>3</v>
      </c>
    </row>
    <row r="33" s="55" customFormat="1" hidden="1" spans="1:10">
      <c r="A33" s="57">
        <v>32</v>
      </c>
      <c r="B33" s="57" t="s">
        <v>305</v>
      </c>
      <c r="C33" s="59" t="s">
        <v>273</v>
      </c>
      <c r="D33" s="61" t="s">
        <v>280</v>
      </c>
      <c r="E33" s="62" t="s">
        <v>231</v>
      </c>
      <c r="F33" s="62" t="s">
        <v>281</v>
      </c>
      <c r="G33" s="57" t="s">
        <v>307</v>
      </c>
      <c r="H33" s="60" t="s">
        <v>308</v>
      </c>
      <c r="I33" s="57">
        <v>93</v>
      </c>
      <c r="J33" s="57">
        <v>93</v>
      </c>
    </row>
    <row r="34" s="55" customFormat="1" hidden="1" spans="1:10">
      <c r="A34" s="57">
        <v>33</v>
      </c>
      <c r="B34" s="57" t="s">
        <v>305</v>
      </c>
      <c r="C34" s="59" t="s">
        <v>273</v>
      </c>
      <c r="D34" s="58" t="s">
        <v>274</v>
      </c>
      <c r="E34" s="61" t="s">
        <v>249</v>
      </c>
      <c r="F34" s="61" t="s">
        <v>275</v>
      </c>
      <c r="G34" s="57" t="s">
        <v>309</v>
      </c>
      <c r="H34" s="60" t="s">
        <v>308</v>
      </c>
      <c r="I34" s="57">
        <v>130.1</v>
      </c>
      <c r="J34" s="57">
        <v>130.1</v>
      </c>
    </row>
    <row r="35" s="55" customFormat="1" hidden="1" spans="1:10">
      <c r="A35" s="57">
        <v>34</v>
      </c>
      <c r="B35" s="57" t="s">
        <v>305</v>
      </c>
      <c r="C35" s="59" t="s">
        <v>273</v>
      </c>
      <c r="D35" s="58" t="s">
        <v>274</v>
      </c>
      <c r="E35" s="61" t="s">
        <v>249</v>
      </c>
      <c r="F35" s="61" t="s">
        <v>275</v>
      </c>
      <c r="G35" s="57" t="s">
        <v>306</v>
      </c>
      <c r="H35" s="57" t="s">
        <v>279</v>
      </c>
      <c r="I35" s="57">
        <v>2.49</v>
      </c>
      <c r="J35" s="57">
        <v>2.49</v>
      </c>
    </row>
    <row r="36" s="55" customFormat="1" hidden="1" spans="1:10">
      <c r="A36" s="57">
        <v>35</v>
      </c>
      <c r="B36" s="57" t="s">
        <v>305</v>
      </c>
      <c r="C36" s="59" t="s">
        <v>273</v>
      </c>
      <c r="D36" s="58" t="s">
        <v>274</v>
      </c>
      <c r="E36" s="61" t="s">
        <v>249</v>
      </c>
      <c r="F36" s="61" t="s">
        <v>275</v>
      </c>
      <c r="G36" s="57" t="s">
        <v>310</v>
      </c>
      <c r="H36" s="63" t="s">
        <v>277</v>
      </c>
      <c r="I36" s="57">
        <v>182.355</v>
      </c>
      <c r="J36" s="57">
        <v>182.355</v>
      </c>
    </row>
    <row r="37" s="55" customFormat="1" hidden="1" spans="1:10">
      <c r="A37" s="57">
        <v>36</v>
      </c>
      <c r="B37" s="57" t="s">
        <v>305</v>
      </c>
      <c r="C37" s="59" t="s">
        <v>273</v>
      </c>
      <c r="D37" s="58" t="s">
        <v>274</v>
      </c>
      <c r="E37" s="61" t="s">
        <v>249</v>
      </c>
      <c r="F37" s="61" t="s">
        <v>275</v>
      </c>
      <c r="G37" s="57" t="s">
        <v>307</v>
      </c>
      <c r="H37" s="60" t="s">
        <v>308</v>
      </c>
      <c r="I37" s="57">
        <v>18.645</v>
      </c>
      <c r="J37" s="57">
        <v>18.645</v>
      </c>
    </row>
    <row r="38" s="55" customFormat="1" hidden="1" spans="1:10">
      <c r="A38" s="57">
        <v>37</v>
      </c>
      <c r="B38" s="57" t="s">
        <v>305</v>
      </c>
      <c r="C38" s="59" t="s">
        <v>273</v>
      </c>
      <c r="D38" s="58" t="s">
        <v>274</v>
      </c>
      <c r="E38" s="61" t="s">
        <v>249</v>
      </c>
      <c r="F38" s="61" t="s">
        <v>275</v>
      </c>
      <c r="G38" s="57" t="s">
        <v>306</v>
      </c>
      <c r="H38" s="57" t="s">
        <v>279</v>
      </c>
      <c r="I38" s="57">
        <v>0.6</v>
      </c>
      <c r="J38" s="57">
        <v>0.6</v>
      </c>
    </row>
    <row r="39" s="55" customFormat="1" hidden="1" spans="1:10">
      <c r="A39" s="57">
        <v>38</v>
      </c>
      <c r="B39" s="57" t="s">
        <v>182</v>
      </c>
      <c r="C39" s="59" t="s">
        <v>273</v>
      </c>
      <c r="D39" s="61" t="s">
        <v>280</v>
      </c>
      <c r="E39" s="57" t="s">
        <v>311</v>
      </c>
      <c r="F39" s="57" t="s">
        <v>312</v>
      </c>
      <c r="G39" s="57" t="s">
        <v>219</v>
      </c>
      <c r="H39" s="64" t="s">
        <v>286</v>
      </c>
      <c r="I39" s="57">
        <v>607</v>
      </c>
      <c r="J39" s="57">
        <v>607</v>
      </c>
    </row>
    <row r="40" s="55" customFormat="1" hidden="1" spans="1:10">
      <c r="A40" s="57">
        <v>39</v>
      </c>
      <c r="B40" s="57" t="s">
        <v>182</v>
      </c>
      <c r="C40" s="59" t="s">
        <v>273</v>
      </c>
      <c r="D40" s="61" t="s">
        <v>280</v>
      </c>
      <c r="E40" s="62" t="s">
        <v>231</v>
      </c>
      <c r="F40" s="62" t="s">
        <v>281</v>
      </c>
      <c r="G40" s="57" t="s">
        <v>241</v>
      </c>
      <c r="H40" s="64" t="s">
        <v>286</v>
      </c>
      <c r="I40" s="57">
        <v>35</v>
      </c>
      <c r="J40" s="57">
        <v>35</v>
      </c>
    </row>
    <row r="41" s="55" customFormat="1" hidden="1" spans="1:10">
      <c r="A41" s="57">
        <v>40</v>
      </c>
      <c r="B41" s="57" t="s">
        <v>182</v>
      </c>
      <c r="C41" s="59" t="s">
        <v>273</v>
      </c>
      <c r="D41" s="61" t="s">
        <v>280</v>
      </c>
      <c r="E41" s="62" t="s">
        <v>231</v>
      </c>
      <c r="F41" s="62" t="s">
        <v>281</v>
      </c>
      <c r="G41" s="57" t="s">
        <v>235</v>
      </c>
      <c r="H41" s="64" t="s">
        <v>286</v>
      </c>
      <c r="I41" s="57">
        <v>2.5</v>
      </c>
      <c r="J41" s="57">
        <v>2.5</v>
      </c>
    </row>
    <row r="42" s="55" customFormat="1" hidden="1" spans="1:10">
      <c r="A42" s="57">
        <v>41</v>
      </c>
      <c r="B42" s="57" t="s">
        <v>182</v>
      </c>
      <c r="C42" s="59" t="s">
        <v>273</v>
      </c>
      <c r="D42" s="61" t="s">
        <v>280</v>
      </c>
      <c r="E42" s="62" t="s">
        <v>231</v>
      </c>
      <c r="F42" s="62" t="s">
        <v>281</v>
      </c>
      <c r="G42" s="57" t="s">
        <v>227</v>
      </c>
      <c r="H42" s="64" t="s">
        <v>286</v>
      </c>
      <c r="I42" s="57">
        <v>50</v>
      </c>
      <c r="J42" s="57">
        <v>50</v>
      </c>
    </row>
    <row r="43" s="55" customFormat="1" hidden="1" spans="1:10">
      <c r="A43" s="57">
        <v>42</v>
      </c>
      <c r="B43" s="57" t="s">
        <v>182</v>
      </c>
      <c r="C43" s="59" t="s">
        <v>273</v>
      </c>
      <c r="D43" s="61" t="s">
        <v>280</v>
      </c>
      <c r="E43" s="62" t="s">
        <v>231</v>
      </c>
      <c r="F43" s="62" t="s">
        <v>281</v>
      </c>
      <c r="G43" s="57" t="s">
        <v>232</v>
      </c>
      <c r="H43" s="64" t="s">
        <v>286</v>
      </c>
      <c r="I43" s="57">
        <v>15</v>
      </c>
      <c r="J43" s="57">
        <v>15</v>
      </c>
    </row>
    <row r="44" s="55" customFormat="1" hidden="1" spans="1:10">
      <c r="A44" s="57">
        <v>43</v>
      </c>
      <c r="B44" s="57" t="s">
        <v>182</v>
      </c>
      <c r="C44" s="59" t="s">
        <v>273</v>
      </c>
      <c r="D44" s="61" t="s">
        <v>280</v>
      </c>
      <c r="E44" s="62" t="s">
        <v>231</v>
      </c>
      <c r="F44" s="62" t="s">
        <v>281</v>
      </c>
      <c r="G44" s="57" t="s">
        <v>244</v>
      </c>
      <c r="H44" s="64" t="s">
        <v>286</v>
      </c>
      <c r="I44" s="57">
        <v>12.5</v>
      </c>
      <c r="J44" s="57">
        <v>12.5</v>
      </c>
    </row>
    <row r="45" s="55" customFormat="1" hidden="1" spans="1:10">
      <c r="A45" s="57">
        <v>44</v>
      </c>
      <c r="B45" s="57" t="s">
        <v>182</v>
      </c>
      <c r="C45" s="59" t="s">
        <v>273</v>
      </c>
      <c r="D45" s="61" t="s">
        <v>280</v>
      </c>
      <c r="E45" s="62" t="s">
        <v>231</v>
      </c>
      <c r="F45" s="62" t="s">
        <v>281</v>
      </c>
      <c r="G45" s="57" t="s">
        <v>239</v>
      </c>
      <c r="H45" s="64" t="s">
        <v>286</v>
      </c>
      <c r="I45" s="57">
        <v>30</v>
      </c>
      <c r="J45" s="57">
        <v>30</v>
      </c>
    </row>
    <row r="46" s="55" customFormat="1" hidden="1" spans="1:10">
      <c r="A46" s="57">
        <v>45</v>
      </c>
      <c r="B46" s="57" t="s">
        <v>182</v>
      </c>
      <c r="C46" s="59" t="s">
        <v>273</v>
      </c>
      <c r="D46" s="61" t="s">
        <v>280</v>
      </c>
      <c r="E46" s="62" t="s">
        <v>231</v>
      </c>
      <c r="F46" s="62" t="s">
        <v>281</v>
      </c>
      <c r="G46" s="57" t="s">
        <v>257</v>
      </c>
      <c r="H46" s="57" t="s">
        <v>308</v>
      </c>
      <c r="I46" s="57">
        <v>25</v>
      </c>
      <c r="J46" s="57">
        <v>25</v>
      </c>
    </row>
    <row r="47" s="55" customFormat="1" hidden="1" spans="1:10">
      <c r="A47" s="57">
        <v>46</v>
      </c>
      <c r="B47" s="57" t="s">
        <v>182</v>
      </c>
      <c r="C47" s="59" t="s">
        <v>273</v>
      </c>
      <c r="D47" s="58" t="s">
        <v>274</v>
      </c>
      <c r="E47" s="61" t="s">
        <v>249</v>
      </c>
      <c r="F47" s="61" t="s">
        <v>275</v>
      </c>
      <c r="G47" s="57" t="s">
        <v>244</v>
      </c>
      <c r="H47" s="64" t="s">
        <v>286</v>
      </c>
      <c r="I47" s="57">
        <v>70</v>
      </c>
      <c r="J47" s="57">
        <v>70</v>
      </c>
    </row>
    <row r="48" s="55" customFormat="1" hidden="1" spans="1:10">
      <c r="A48" s="57">
        <v>47</v>
      </c>
      <c r="B48" s="57" t="s">
        <v>182</v>
      </c>
      <c r="C48" s="59" t="s">
        <v>273</v>
      </c>
      <c r="D48" s="58" t="s">
        <v>274</v>
      </c>
      <c r="E48" s="61" t="s">
        <v>249</v>
      </c>
      <c r="F48" s="61" t="s">
        <v>275</v>
      </c>
      <c r="G48" s="57" t="s">
        <v>239</v>
      </c>
      <c r="H48" s="64" t="s">
        <v>286</v>
      </c>
      <c r="I48" s="57">
        <v>30</v>
      </c>
      <c r="J48" s="57">
        <v>30</v>
      </c>
    </row>
    <row r="49" s="55" customFormat="1" hidden="1" spans="1:10">
      <c r="A49" s="57">
        <v>48</v>
      </c>
      <c r="B49" s="57" t="s">
        <v>182</v>
      </c>
      <c r="C49" s="59" t="s">
        <v>273</v>
      </c>
      <c r="D49" s="58" t="s">
        <v>274</v>
      </c>
      <c r="E49" s="61" t="s">
        <v>249</v>
      </c>
      <c r="F49" s="61" t="s">
        <v>275</v>
      </c>
      <c r="G49" s="57" t="s">
        <v>246</v>
      </c>
      <c r="H49" s="64" t="s">
        <v>286</v>
      </c>
      <c r="I49" s="57">
        <v>30</v>
      </c>
      <c r="J49" s="57">
        <v>30</v>
      </c>
    </row>
    <row r="50" s="55" customFormat="1" hidden="1" spans="1:10">
      <c r="A50" s="57">
        <v>49</v>
      </c>
      <c r="B50" s="57" t="s">
        <v>182</v>
      </c>
      <c r="C50" s="59" t="s">
        <v>273</v>
      </c>
      <c r="D50" s="58" t="s">
        <v>274</v>
      </c>
      <c r="E50" s="61" t="s">
        <v>249</v>
      </c>
      <c r="F50" s="61" t="s">
        <v>275</v>
      </c>
      <c r="G50" s="57" t="s">
        <v>250</v>
      </c>
      <c r="H50" s="64" t="s">
        <v>286</v>
      </c>
      <c r="I50" s="57">
        <v>40.44</v>
      </c>
      <c r="J50" s="57">
        <v>40.44</v>
      </c>
    </row>
    <row r="51" s="55" customFormat="1" hidden="1" spans="1:10">
      <c r="A51" s="57">
        <v>50</v>
      </c>
      <c r="B51" s="57" t="s">
        <v>182</v>
      </c>
      <c r="C51" s="59" t="s">
        <v>273</v>
      </c>
      <c r="D51" s="58" t="s">
        <v>274</v>
      </c>
      <c r="E51" s="61" t="s">
        <v>249</v>
      </c>
      <c r="F51" s="61" t="s">
        <v>275</v>
      </c>
      <c r="G51" s="57" t="s">
        <v>239</v>
      </c>
      <c r="H51" s="64" t="s">
        <v>286</v>
      </c>
      <c r="I51" s="57">
        <v>27.8346</v>
      </c>
      <c r="J51" s="57">
        <v>27.8346</v>
      </c>
    </row>
    <row r="52" s="55" customFormat="1" hidden="1" spans="1:10">
      <c r="A52" s="57">
        <v>51</v>
      </c>
      <c r="B52" s="57" t="s">
        <v>182</v>
      </c>
      <c r="C52" s="59" t="s">
        <v>273</v>
      </c>
      <c r="D52" s="58" t="s">
        <v>274</v>
      </c>
      <c r="E52" s="61" t="s">
        <v>249</v>
      </c>
      <c r="F52" s="61" t="s">
        <v>275</v>
      </c>
      <c r="G52" s="57" t="s">
        <v>254</v>
      </c>
      <c r="H52" s="57" t="s">
        <v>279</v>
      </c>
      <c r="I52" s="57">
        <v>13.0854</v>
      </c>
      <c r="J52" s="57">
        <v>13.0854</v>
      </c>
    </row>
    <row r="53" s="55" customFormat="1" hidden="1" spans="1:10">
      <c r="A53" s="57">
        <v>52</v>
      </c>
      <c r="B53" s="57" t="s">
        <v>182</v>
      </c>
      <c r="C53" s="59" t="s">
        <v>273</v>
      </c>
      <c r="D53" s="58" t="s">
        <v>274</v>
      </c>
      <c r="E53" s="61" t="s">
        <v>249</v>
      </c>
      <c r="F53" s="61" t="s">
        <v>275</v>
      </c>
      <c r="G53" s="57" t="s">
        <v>313</v>
      </c>
      <c r="H53" s="63" t="s">
        <v>277</v>
      </c>
      <c r="I53" s="57">
        <v>259.38</v>
      </c>
      <c r="J53" s="57">
        <v>259.38</v>
      </c>
    </row>
    <row r="54" s="55" customFormat="1" hidden="1" spans="1:10">
      <c r="A54" s="57">
        <v>119</v>
      </c>
      <c r="B54" s="57" t="s">
        <v>182</v>
      </c>
      <c r="C54" s="59" t="s">
        <v>273</v>
      </c>
      <c r="D54" s="57" t="s">
        <v>314</v>
      </c>
      <c r="E54" s="57" t="s">
        <v>315</v>
      </c>
      <c r="F54" s="57" t="s">
        <v>316</v>
      </c>
      <c r="G54" s="57" t="s">
        <v>219</v>
      </c>
      <c r="H54" s="64" t="s">
        <v>286</v>
      </c>
      <c r="I54" s="57">
        <v>136.34</v>
      </c>
      <c r="J54" s="57">
        <v>136.34</v>
      </c>
    </row>
    <row r="55" s="55" customFormat="1" hidden="1" spans="1:10">
      <c r="A55" s="57">
        <v>54</v>
      </c>
      <c r="B55" s="57" t="s">
        <v>317</v>
      </c>
      <c r="C55" s="59" t="s">
        <v>273</v>
      </c>
      <c r="D55" s="61" t="s">
        <v>280</v>
      </c>
      <c r="E55" s="62" t="s">
        <v>231</v>
      </c>
      <c r="F55" s="62" t="s">
        <v>281</v>
      </c>
      <c r="G55" s="57" t="s">
        <v>318</v>
      </c>
      <c r="H55" s="64" t="s">
        <v>286</v>
      </c>
      <c r="I55" s="57">
        <v>0.363981</v>
      </c>
      <c r="J55" s="57">
        <v>0.363981</v>
      </c>
    </row>
    <row r="56" s="55" customFormat="1" hidden="1" spans="1:10">
      <c r="A56" s="57">
        <v>55</v>
      </c>
      <c r="B56" s="57" t="s">
        <v>317</v>
      </c>
      <c r="C56" s="59" t="s">
        <v>273</v>
      </c>
      <c r="D56" s="61" t="s">
        <v>280</v>
      </c>
      <c r="E56" s="62" t="s">
        <v>231</v>
      </c>
      <c r="F56" s="62" t="s">
        <v>281</v>
      </c>
      <c r="G56" s="57" t="s">
        <v>319</v>
      </c>
      <c r="H56" s="57" t="s">
        <v>308</v>
      </c>
      <c r="I56" s="57">
        <v>37.02</v>
      </c>
      <c r="J56" s="57">
        <v>37.02</v>
      </c>
    </row>
    <row r="57" s="55" customFormat="1" hidden="1" spans="1:10">
      <c r="A57" s="57">
        <v>56</v>
      </c>
      <c r="B57" s="57" t="s">
        <v>317</v>
      </c>
      <c r="C57" s="59" t="s">
        <v>273</v>
      </c>
      <c r="D57" s="61" t="s">
        <v>280</v>
      </c>
      <c r="E57" s="62" t="s">
        <v>231</v>
      </c>
      <c r="F57" s="62" t="s">
        <v>281</v>
      </c>
      <c r="G57" s="57" t="s">
        <v>320</v>
      </c>
      <c r="H57" s="57" t="s">
        <v>279</v>
      </c>
      <c r="I57" s="57">
        <v>0.305184</v>
      </c>
      <c r="J57" s="57">
        <v>0.305184</v>
      </c>
    </row>
    <row r="58" s="55" customFormat="1" hidden="1" spans="1:10">
      <c r="A58" s="57">
        <v>57</v>
      </c>
      <c r="B58" s="57" t="s">
        <v>317</v>
      </c>
      <c r="C58" s="59" t="s">
        <v>273</v>
      </c>
      <c r="D58" s="61" t="s">
        <v>280</v>
      </c>
      <c r="E58" s="62" t="s">
        <v>231</v>
      </c>
      <c r="F58" s="62" t="s">
        <v>281</v>
      </c>
      <c r="G58" s="57" t="s">
        <v>320</v>
      </c>
      <c r="H58" s="57" t="s">
        <v>279</v>
      </c>
      <c r="I58" s="57">
        <v>1.525524</v>
      </c>
      <c r="J58" s="57">
        <v>1.525524</v>
      </c>
    </row>
    <row r="59" s="55" customFormat="1" hidden="1" spans="1:10">
      <c r="A59" s="57">
        <v>58</v>
      </c>
      <c r="B59" s="57" t="s">
        <v>317</v>
      </c>
      <c r="C59" s="59" t="s">
        <v>273</v>
      </c>
      <c r="D59" s="61" t="s">
        <v>280</v>
      </c>
      <c r="E59" s="62" t="s">
        <v>231</v>
      </c>
      <c r="F59" s="62" t="s">
        <v>281</v>
      </c>
      <c r="G59" s="57" t="s">
        <v>320</v>
      </c>
      <c r="H59" s="57" t="s">
        <v>279</v>
      </c>
      <c r="I59" s="57">
        <v>0.285311</v>
      </c>
      <c r="J59" s="57">
        <v>0.285311</v>
      </c>
    </row>
    <row r="60" s="55" customFormat="1" hidden="1" spans="1:10">
      <c r="A60" s="57">
        <v>59</v>
      </c>
      <c r="B60" s="57" t="s">
        <v>317</v>
      </c>
      <c r="C60" s="59" t="s">
        <v>273</v>
      </c>
      <c r="D60" s="61" t="s">
        <v>280</v>
      </c>
      <c r="E60" s="62" t="s">
        <v>231</v>
      </c>
      <c r="F60" s="62" t="s">
        <v>281</v>
      </c>
      <c r="G60" s="57" t="s">
        <v>321</v>
      </c>
      <c r="H60" s="57" t="s">
        <v>279</v>
      </c>
      <c r="I60" s="57">
        <v>0.834775</v>
      </c>
      <c r="J60" s="57">
        <v>0.834775</v>
      </c>
    </row>
    <row r="61" s="55" customFormat="1" hidden="1" spans="1:10">
      <c r="A61" s="57">
        <v>60</v>
      </c>
      <c r="B61" s="57" t="s">
        <v>317</v>
      </c>
      <c r="C61" s="59" t="s">
        <v>273</v>
      </c>
      <c r="D61" s="61" t="s">
        <v>280</v>
      </c>
      <c r="E61" s="62" t="s">
        <v>231</v>
      </c>
      <c r="F61" s="62" t="s">
        <v>281</v>
      </c>
      <c r="G61" s="57" t="s">
        <v>321</v>
      </c>
      <c r="H61" s="57" t="s">
        <v>279</v>
      </c>
      <c r="I61" s="57">
        <v>41.531399</v>
      </c>
      <c r="J61" s="57">
        <v>41.531399</v>
      </c>
    </row>
    <row r="62" s="55" customFormat="1" hidden="1" spans="1:10">
      <c r="A62" s="57">
        <v>61</v>
      </c>
      <c r="B62" s="57" t="s">
        <v>317</v>
      </c>
      <c r="C62" s="59" t="s">
        <v>273</v>
      </c>
      <c r="D62" s="61" t="s">
        <v>280</v>
      </c>
      <c r="E62" s="62" t="s">
        <v>231</v>
      </c>
      <c r="F62" s="62" t="s">
        <v>281</v>
      </c>
      <c r="G62" s="57" t="s">
        <v>321</v>
      </c>
      <c r="H62" s="57" t="s">
        <v>279</v>
      </c>
      <c r="I62" s="57">
        <v>35.66215</v>
      </c>
      <c r="J62" s="57">
        <v>35.66215</v>
      </c>
    </row>
    <row r="63" s="55" customFormat="1" hidden="1" spans="1:10">
      <c r="A63" s="57">
        <v>62</v>
      </c>
      <c r="B63" s="57" t="s">
        <v>317</v>
      </c>
      <c r="C63" s="59" t="s">
        <v>273</v>
      </c>
      <c r="D63" s="61" t="s">
        <v>280</v>
      </c>
      <c r="E63" s="62" t="s">
        <v>231</v>
      </c>
      <c r="F63" s="62" t="s">
        <v>281</v>
      </c>
      <c r="G63" s="57" t="s">
        <v>321</v>
      </c>
      <c r="H63" s="57" t="s">
        <v>279</v>
      </c>
      <c r="I63" s="57">
        <v>45.136618</v>
      </c>
      <c r="J63" s="57">
        <v>45.136618</v>
      </c>
    </row>
    <row r="64" s="55" customFormat="1" hidden="1" spans="1:10">
      <c r="A64" s="57">
        <v>63</v>
      </c>
      <c r="B64" s="57" t="s">
        <v>317</v>
      </c>
      <c r="C64" s="59" t="s">
        <v>273</v>
      </c>
      <c r="D64" s="61" t="s">
        <v>280</v>
      </c>
      <c r="E64" s="62" t="s">
        <v>231</v>
      </c>
      <c r="F64" s="62" t="s">
        <v>281</v>
      </c>
      <c r="G64" s="57" t="s">
        <v>321</v>
      </c>
      <c r="H64" s="57" t="s">
        <v>279</v>
      </c>
      <c r="I64" s="57">
        <v>4.001294</v>
      </c>
      <c r="J64" s="57">
        <v>4.001294</v>
      </c>
    </row>
    <row r="65" s="55" customFormat="1" hidden="1" spans="1:10">
      <c r="A65" s="57">
        <v>64</v>
      </c>
      <c r="B65" s="57" t="s">
        <v>317</v>
      </c>
      <c r="C65" s="59" t="s">
        <v>273</v>
      </c>
      <c r="D65" s="61" t="s">
        <v>280</v>
      </c>
      <c r="E65" s="62" t="s">
        <v>231</v>
      </c>
      <c r="F65" s="62" t="s">
        <v>281</v>
      </c>
      <c r="G65" s="57" t="s">
        <v>321</v>
      </c>
      <c r="H65" s="57" t="s">
        <v>279</v>
      </c>
      <c r="I65" s="57">
        <v>1.333764</v>
      </c>
      <c r="J65" s="57">
        <v>1.333764</v>
      </c>
    </row>
    <row r="66" s="55" customFormat="1" hidden="1" spans="1:10">
      <c r="A66" s="57">
        <v>65</v>
      </c>
      <c r="B66" s="57" t="s">
        <v>317</v>
      </c>
      <c r="C66" s="59" t="s">
        <v>273</v>
      </c>
      <c r="D66" s="61" t="s">
        <v>280</v>
      </c>
      <c r="E66" s="62" t="s">
        <v>231</v>
      </c>
      <c r="F66" s="62" t="s">
        <v>281</v>
      </c>
      <c r="G66" s="57" t="s">
        <v>322</v>
      </c>
      <c r="H66" s="64" t="s">
        <v>286</v>
      </c>
      <c r="I66" s="57">
        <v>1.85</v>
      </c>
      <c r="J66" s="57">
        <v>1.85</v>
      </c>
    </row>
    <row r="67" s="55" customFormat="1" hidden="1" spans="1:10">
      <c r="A67" s="57">
        <v>66</v>
      </c>
      <c r="B67" s="57" t="s">
        <v>317</v>
      </c>
      <c r="C67" s="59" t="s">
        <v>273</v>
      </c>
      <c r="D67" s="61" t="s">
        <v>280</v>
      </c>
      <c r="E67" s="62" t="s">
        <v>231</v>
      </c>
      <c r="F67" s="62" t="s">
        <v>281</v>
      </c>
      <c r="G67" s="57" t="s">
        <v>322</v>
      </c>
      <c r="H67" s="64" t="s">
        <v>286</v>
      </c>
      <c r="I67" s="57">
        <v>66.15</v>
      </c>
      <c r="J67" s="57">
        <v>66.15</v>
      </c>
    </row>
    <row r="68" s="55" customFormat="1" hidden="1" spans="1:10">
      <c r="A68" s="57">
        <v>67</v>
      </c>
      <c r="B68" s="57" t="s">
        <v>317</v>
      </c>
      <c r="C68" s="59" t="s">
        <v>273</v>
      </c>
      <c r="D68" s="61" t="s">
        <v>280</v>
      </c>
      <c r="E68" s="62" t="s">
        <v>231</v>
      </c>
      <c r="F68" s="62" t="s">
        <v>281</v>
      </c>
      <c r="G68" s="57" t="s">
        <v>323</v>
      </c>
      <c r="H68" s="57" t="s">
        <v>279</v>
      </c>
      <c r="I68" s="57">
        <v>3.477282</v>
      </c>
      <c r="J68" s="57">
        <v>3.477282</v>
      </c>
    </row>
    <row r="69" s="55" customFormat="1" hidden="1" spans="1:10">
      <c r="A69" s="57">
        <v>68</v>
      </c>
      <c r="B69" s="57" t="s">
        <v>317</v>
      </c>
      <c r="C69" s="59" t="s">
        <v>273</v>
      </c>
      <c r="D69" s="61" t="s">
        <v>280</v>
      </c>
      <c r="E69" s="62" t="s">
        <v>231</v>
      </c>
      <c r="F69" s="62" t="s">
        <v>281</v>
      </c>
      <c r="G69" s="57" t="s">
        <v>324</v>
      </c>
      <c r="H69" s="57" t="s">
        <v>279</v>
      </c>
      <c r="I69" s="57">
        <v>8.682413</v>
      </c>
      <c r="J69" s="57">
        <v>8.682413</v>
      </c>
    </row>
    <row r="70" s="55" customFormat="1" hidden="1" spans="1:10">
      <c r="A70" s="57">
        <v>69</v>
      </c>
      <c r="B70" s="57" t="s">
        <v>317</v>
      </c>
      <c r="C70" s="59" t="s">
        <v>273</v>
      </c>
      <c r="D70" s="61" t="s">
        <v>280</v>
      </c>
      <c r="E70" s="62" t="s">
        <v>231</v>
      </c>
      <c r="F70" s="62" t="s">
        <v>281</v>
      </c>
      <c r="G70" s="57" t="s">
        <v>324</v>
      </c>
      <c r="H70" s="57" t="s">
        <v>279</v>
      </c>
      <c r="I70" s="57">
        <v>4.249063</v>
      </c>
      <c r="J70" s="57">
        <v>4.249063</v>
      </c>
    </row>
    <row r="71" s="55" customFormat="1" hidden="1" spans="1:10">
      <c r="A71" s="57">
        <v>70</v>
      </c>
      <c r="B71" s="57" t="s">
        <v>317</v>
      </c>
      <c r="C71" s="59" t="s">
        <v>273</v>
      </c>
      <c r="D71" s="61" t="s">
        <v>280</v>
      </c>
      <c r="E71" s="62" t="s">
        <v>231</v>
      </c>
      <c r="F71" s="62" t="s">
        <v>281</v>
      </c>
      <c r="G71" s="57" t="s">
        <v>324</v>
      </c>
      <c r="H71" s="57" t="s">
        <v>279</v>
      </c>
      <c r="I71" s="57">
        <v>0.591242</v>
      </c>
      <c r="J71" s="57">
        <v>0.591242</v>
      </c>
    </row>
    <row r="72" s="55" customFormat="1" hidden="1" spans="1:10">
      <c r="A72" s="57">
        <v>71</v>
      </c>
      <c r="B72" s="57" t="s">
        <v>317</v>
      </c>
      <c r="C72" s="59" t="s">
        <v>273</v>
      </c>
      <c r="D72" s="61" t="s">
        <v>280</v>
      </c>
      <c r="E72" s="62" t="s">
        <v>231</v>
      </c>
      <c r="F72" s="62" t="s">
        <v>281</v>
      </c>
      <c r="G72" s="57" t="s">
        <v>325</v>
      </c>
      <c r="H72" s="64" t="s">
        <v>286</v>
      </c>
      <c r="I72" s="57">
        <v>42.226446</v>
      </c>
      <c r="J72" s="57">
        <v>42.226446</v>
      </c>
    </row>
    <row r="73" s="55" customFormat="1" hidden="1" spans="1:10">
      <c r="A73" s="57">
        <v>72</v>
      </c>
      <c r="B73" s="57" t="s">
        <v>317</v>
      </c>
      <c r="C73" s="59" t="s">
        <v>273</v>
      </c>
      <c r="D73" s="61" t="s">
        <v>280</v>
      </c>
      <c r="E73" s="62" t="s">
        <v>231</v>
      </c>
      <c r="F73" s="62" t="s">
        <v>281</v>
      </c>
      <c r="G73" s="57" t="s">
        <v>325</v>
      </c>
      <c r="H73" s="64" t="s">
        <v>286</v>
      </c>
      <c r="I73" s="57">
        <v>2.672005</v>
      </c>
      <c r="J73" s="57">
        <v>2.672005</v>
      </c>
    </row>
    <row r="74" s="55" customFormat="1" hidden="1" spans="1:10">
      <c r="A74" s="57">
        <v>73</v>
      </c>
      <c r="B74" s="57" t="s">
        <v>317</v>
      </c>
      <c r="C74" s="59" t="s">
        <v>273</v>
      </c>
      <c r="D74" s="61" t="s">
        <v>280</v>
      </c>
      <c r="E74" s="62" t="s">
        <v>231</v>
      </c>
      <c r="F74" s="62" t="s">
        <v>281</v>
      </c>
      <c r="G74" s="57" t="s">
        <v>325</v>
      </c>
      <c r="H74" s="64" t="s">
        <v>286</v>
      </c>
      <c r="I74" s="57">
        <v>0.101549</v>
      </c>
      <c r="J74" s="57">
        <v>0.101549</v>
      </c>
    </row>
    <row r="75" s="55" customFormat="1" hidden="1" spans="1:10">
      <c r="A75" s="57">
        <v>74</v>
      </c>
      <c r="B75" s="57" t="s">
        <v>317</v>
      </c>
      <c r="C75" s="59" t="s">
        <v>273</v>
      </c>
      <c r="D75" s="58" t="s">
        <v>274</v>
      </c>
      <c r="E75" s="61" t="s">
        <v>249</v>
      </c>
      <c r="F75" s="61" t="s">
        <v>275</v>
      </c>
      <c r="G75" s="57" t="s">
        <v>326</v>
      </c>
      <c r="H75" s="64" t="s">
        <v>286</v>
      </c>
      <c r="I75" s="57">
        <v>2.405025</v>
      </c>
      <c r="J75" s="57">
        <v>2.405025</v>
      </c>
    </row>
    <row r="76" s="55" customFormat="1" hidden="1" spans="1:10">
      <c r="A76" s="57">
        <v>75</v>
      </c>
      <c r="B76" s="57" t="s">
        <v>317</v>
      </c>
      <c r="C76" s="59" t="s">
        <v>273</v>
      </c>
      <c r="D76" s="58" t="s">
        <v>274</v>
      </c>
      <c r="E76" s="61" t="s">
        <v>249</v>
      </c>
      <c r="F76" s="61" t="s">
        <v>275</v>
      </c>
      <c r="G76" s="57" t="s">
        <v>326</v>
      </c>
      <c r="H76" s="64" t="s">
        <v>286</v>
      </c>
      <c r="I76" s="57">
        <v>58.04882</v>
      </c>
      <c r="J76" s="57">
        <v>58.04882</v>
      </c>
    </row>
    <row r="77" s="55" customFormat="1" hidden="1" spans="1:10">
      <c r="A77" s="57">
        <v>76</v>
      </c>
      <c r="B77" s="57" t="s">
        <v>317</v>
      </c>
      <c r="C77" s="59" t="s">
        <v>273</v>
      </c>
      <c r="D77" s="58" t="s">
        <v>274</v>
      </c>
      <c r="E77" s="61" t="s">
        <v>249</v>
      </c>
      <c r="F77" s="61" t="s">
        <v>275</v>
      </c>
      <c r="G77" s="57" t="s">
        <v>326</v>
      </c>
      <c r="H77" s="64" t="s">
        <v>286</v>
      </c>
      <c r="I77" s="57">
        <v>2.916</v>
      </c>
      <c r="J77" s="57">
        <v>2.916</v>
      </c>
    </row>
    <row r="78" s="55" customFormat="1" hidden="1" spans="1:10">
      <c r="A78" s="57">
        <v>77</v>
      </c>
      <c r="B78" s="57" t="s">
        <v>317</v>
      </c>
      <c r="C78" s="59" t="s">
        <v>273</v>
      </c>
      <c r="D78" s="58" t="s">
        <v>274</v>
      </c>
      <c r="E78" s="61" t="s">
        <v>249</v>
      </c>
      <c r="F78" s="61" t="s">
        <v>275</v>
      </c>
      <c r="G78" s="57" t="s">
        <v>326</v>
      </c>
      <c r="H78" s="64" t="s">
        <v>286</v>
      </c>
      <c r="I78" s="57">
        <v>0.600164</v>
      </c>
      <c r="J78" s="57">
        <v>0.600164</v>
      </c>
    </row>
    <row r="79" s="55" customFormat="1" hidden="1" spans="1:10">
      <c r="A79" s="57">
        <v>78</v>
      </c>
      <c r="B79" s="57" t="s">
        <v>317</v>
      </c>
      <c r="C79" s="59" t="s">
        <v>273</v>
      </c>
      <c r="D79" s="58" t="s">
        <v>274</v>
      </c>
      <c r="E79" s="61" t="s">
        <v>249</v>
      </c>
      <c r="F79" s="61" t="s">
        <v>275</v>
      </c>
      <c r="G79" s="57" t="s">
        <v>326</v>
      </c>
      <c r="H79" s="64" t="s">
        <v>286</v>
      </c>
      <c r="I79" s="57">
        <v>8.314641</v>
      </c>
      <c r="J79" s="57">
        <v>8.314641</v>
      </c>
    </row>
    <row r="80" s="55" customFormat="1" hidden="1" spans="1:10">
      <c r="A80" s="57">
        <v>79</v>
      </c>
      <c r="B80" s="57" t="s">
        <v>317</v>
      </c>
      <c r="C80" s="59" t="s">
        <v>273</v>
      </c>
      <c r="D80" s="58" t="s">
        <v>274</v>
      </c>
      <c r="E80" s="61" t="s">
        <v>249</v>
      </c>
      <c r="F80" s="61" t="s">
        <v>275</v>
      </c>
      <c r="G80" s="57" t="s">
        <v>323</v>
      </c>
      <c r="H80" s="57" t="s">
        <v>279</v>
      </c>
      <c r="I80" s="57">
        <v>3.24535</v>
      </c>
      <c r="J80" s="57">
        <v>3.24535</v>
      </c>
    </row>
    <row r="81" s="55" customFormat="1" hidden="1" spans="1:10">
      <c r="A81" s="57">
        <v>80</v>
      </c>
      <c r="B81" s="57" t="s">
        <v>317</v>
      </c>
      <c r="C81" s="59" t="s">
        <v>273</v>
      </c>
      <c r="D81" s="58" t="s">
        <v>274</v>
      </c>
      <c r="E81" s="61" t="s">
        <v>249</v>
      </c>
      <c r="F81" s="61" t="s">
        <v>275</v>
      </c>
      <c r="G81" s="57" t="s">
        <v>327</v>
      </c>
      <c r="H81" s="63" t="s">
        <v>277</v>
      </c>
      <c r="I81" s="57">
        <v>254.76</v>
      </c>
      <c r="J81" s="57">
        <v>254.76</v>
      </c>
    </row>
    <row r="82" s="55" customFormat="1" hidden="1" spans="1:10">
      <c r="A82" s="57">
        <v>81</v>
      </c>
      <c r="B82" s="57" t="s">
        <v>317</v>
      </c>
      <c r="C82" s="59" t="s">
        <v>273</v>
      </c>
      <c r="D82" s="58" t="s">
        <v>274</v>
      </c>
      <c r="E82" s="61" t="s">
        <v>249</v>
      </c>
      <c r="F82" s="61" t="s">
        <v>275</v>
      </c>
      <c r="G82" s="57" t="s">
        <v>327</v>
      </c>
      <c r="H82" s="63" t="s">
        <v>277</v>
      </c>
      <c r="I82" s="57">
        <v>-9.66</v>
      </c>
      <c r="J82" s="57">
        <v>-9.66</v>
      </c>
    </row>
    <row r="83" s="55" customFormat="1" hidden="1" spans="1:10">
      <c r="A83" s="57">
        <v>82</v>
      </c>
      <c r="B83" s="57" t="s">
        <v>317</v>
      </c>
      <c r="C83" s="59" t="s">
        <v>273</v>
      </c>
      <c r="D83" s="58" t="s">
        <v>274</v>
      </c>
      <c r="E83" s="61" t="s">
        <v>249</v>
      </c>
      <c r="F83" s="61" t="s">
        <v>275</v>
      </c>
      <c r="G83" s="57" t="s">
        <v>327</v>
      </c>
      <c r="H83" s="63" t="s">
        <v>277</v>
      </c>
      <c r="I83" s="57">
        <v>189</v>
      </c>
      <c r="J83" s="57">
        <v>189</v>
      </c>
    </row>
    <row r="84" s="55" customFormat="1" hidden="1" spans="1:10">
      <c r="A84" s="57">
        <v>83</v>
      </c>
      <c r="B84" s="57" t="s">
        <v>317</v>
      </c>
      <c r="C84" s="59" t="s">
        <v>273</v>
      </c>
      <c r="D84" s="58" t="s">
        <v>274</v>
      </c>
      <c r="E84" s="61" t="s">
        <v>249</v>
      </c>
      <c r="F84" s="61" t="s">
        <v>275</v>
      </c>
      <c r="G84" s="57" t="s">
        <v>327</v>
      </c>
      <c r="H84" s="63" t="s">
        <v>277</v>
      </c>
      <c r="I84" s="57">
        <v>-5.88</v>
      </c>
      <c r="J84" s="57">
        <v>-5.88</v>
      </c>
    </row>
    <row r="85" s="55" customFormat="1" hidden="1" spans="1:10">
      <c r="A85" s="57">
        <v>84</v>
      </c>
      <c r="B85" s="57" t="s">
        <v>317</v>
      </c>
      <c r="C85" s="59" t="s">
        <v>273</v>
      </c>
      <c r="D85" s="58" t="s">
        <v>274</v>
      </c>
      <c r="E85" s="61" t="s">
        <v>249</v>
      </c>
      <c r="F85" s="61" t="s">
        <v>275</v>
      </c>
      <c r="G85" s="57" t="s">
        <v>327</v>
      </c>
      <c r="H85" s="63" t="s">
        <v>277</v>
      </c>
      <c r="I85" s="57">
        <v>12.78</v>
      </c>
      <c r="J85" s="57">
        <v>12.78</v>
      </c>
    </row>
    <row r="86" s="55" customFormat="1" hidden="1" spans="1:10">
      <c r="A86" s="57">
        <v>85</v>
      </c>
      <c r="B86" s="57" t="s">
        <v>317</v>
      </c>
      <c r="C86" s="59" t="s">
        <v>273</v>
      </c>
      <c r="D86" s="58" t="s">
        <v>274</v>
      </c>
      <c r="E86" s="61" t="s">
        <v>249</v>
      </c>
      <c r="F86" s="61" t="s">
        <v>275</v>
      </c>
      <c r="G86" s="57" t="s">
        <v>327</v>
      </c>
      <c r="H86" s="63" t="s">
        <v>277</v>
      </c>
      <c r="I86" s="57">
        <v>-1.56</v>
      </c>
      <c r="J86" s="57">
        <v>-1.56</v>
      </c>
    </row>
    <row r="87" s="55" customFormat="1" hidden="1" spans="1:10">
      <c r="A87" s="57">
        <v>86</v>
      </c>
      <c r="B87" s="57" t="s">
        <v>317</v>
      </c>
      <c r="C87" s="59" t="s">
        <v>273</v>
      </c>
      <c r="D87" s="58" t="s">
        <v>274</v>
      </c>
      <c r="E87" s="61" t="s">
        <v>249</v>
      </c>
      <c r="F87" s="61" t="s">
        <v>275</v>
      </c>
      <c r="G87" s="57" t="s">
        <v>327</v>
      </c>
      <c r="H87" s="63" t="s">
        <v>277</v>
      </c>
      <c r="I87" s="57">
        <v>6.6</v>
      </c>
      <c r="J87" s="57">
        <v>6.6</v>
      </c>
    </row>
    <row r="88" s="55" customFormat="1" hidden="1" spans="1:10">
      <c r="A88" s="57">
        <v>87</v>
      </c>
      <c r="B88" s="57" t="s">
        <v>317</v>
      </c>
      <c r="C88" s="59" t="s">
        <v>273</v>
      </c>
      <c r="D88" s="58" t="s">
        <v>274</v>
      </c>
      <c r="E88" s="61" t="s">
        <v>249</v>
      </c>
      <c r="F88" s="61" t="s">
        <v>275</v>
      </c>
      <c r="G88" s="57" t="s">
        <v>327</v>
      </c>
      <c r="H88" s="63" t="s">
        <v>277</v>
      </c>
      <c r="I88" s="57">
        <v>-1.2</v>
      </c>
      <c r="J88" s="57">
        <v>-1.2</v>
      </c>
    </row>
    <row r="89" s="55" customFormat="1" hidden="1" spans="1:10">
      <c r="A89" s="57">
        <v>88</v>
      </c>
      <c r="B89" s="57" t="s">
        <v>317</v>
      </c>
      <c r="C89" s="59" t="s">
        <v>273</v>
      </c>
      <c r="D89" s="58" t="s">
        <v>274</v>
      </c>
      <c r="E89" s="61" t="s">
        <v>249</v>
      </c>
      <c r="F89" s="61" t="s">
        <v>275</v>
      </c>
      <c r="G89" s="57" t="s">
        <v>327</v>
      </c>
      <c r="H89" s="63" t="s">
        <v>277</v>
      </c>
      <c r="I89" s="57">
        <v>-0.18</v>
      </c>
      <c r="J89" s="57">
        <v>-0.18</v>
      </c>
    </row>
    <row r="90" s="55" customFormat="1" hidden="1" spans="1:10">
      <c r="A90" s="57">
        <v>89</v>
      </c>
      <c r="B90" s="57" t="s">
        <v>317</v>
      </c>
      <c r="C90" s="59" t="s">
        <v>273</v>
      </c>
      <c r="D90" s="58" t="s">
        <v>274</v>
      </c>
      <c r="E90" s="61" t="s">
        <v>249</v>
      </c>
      <c r="F90" s="61" t="s">
        <v>275</v>
      </c>
      <c r="G90" s="57" t="s">
        <v>327</v>
      </c>
      <c r="H90" s="63" t="s">
        <v>277</v>
      </c>
      <c r="I90" s="57">
        <v>0.18</v>
      </c>
      <c r="J90" s="57">
        <v>0.18</v>
      </c>
    </row>
    <row r="91" s="55" customFormat="1" hidden="1" spans="1:10">
      <c r="A91" s="57">
        <v>90</v>
      </c>
      <c r="B91" s="57" t="s">
        <v>317</v>
      </c>
      <c r="C91" s="59" t="s">
        <v>273</v>
      </c>
      <c r="D91" s="58" t="s">
        <v>274</v>
      </c>
      <c r="E91" s="61" t="s">
        <v>249</v>
      </c>
      <c r="F91" s="61" t="s">
        <v>275</v>
      </c>
      <c r="G91" s="57" t="s">
        <v>318</v>
      </c>
      <c r="H91" s="64" t="s">
        <v>286</v>
      </c>
      <c r="I91" s="57">
        <v>1.447346</v>
      </c>
      <c r="J91" s="57">
        <v>1.447346</v>
      </c>
    </row>
    <row r="92" s="55" customFormat="1" hidden="1" spans="1:10">
      <c r="A92" s="57">
        <v>91</v>
      </c>
      <c r="B92" s="57" t="s">
        <v>317</v>
      </c>
      <c r="C92" s="59" t="s">
        <v>273</v>
      </c>
      <c r="D92" s="58" t="s">
        <v>274</v>
      </c>
      <c r="E92" s="61" t="s">
        <v>249</v>
      </c>
      <c r="F92" s="61" t="s">
        <v>275</v>
      </c>
      <c r="G92" s="57" t="s">
        <v>328</v>
      </c>
      <c r="H92" s="64" t="s">
        <v>286</v>
      </c>
      <c r="I92" s="57">
        <v>42.859114</v>
      </c>
      <c r="J92" s="57">
        <v>42.859114</v>
      </c>
    </row>
    <row r="93" s="55" customFormat="1" hidden="1" spans="1:10">
      <c r="A93" s="57">
        <v>92</v>
      </c>
      <c r="B93" s="57" t="s">
        <v>317</v>
      </c>
      <c r="C93" s="59" t="s">
        <v>273</v>
      </c>
      <c r="D93" s="58" t="s">
        <v>274</v>
      </c>
      <c r="E93" s="61" t="s">
        <v>249</v>
      </c>
      <c r="F93" s="61" t="s">
        <v>275</v>
      </c>
      <c r="G93" s="57" t="s">
        <v>328</v>
      </c>
      <c r="H93" s="64" t="s">
        <v>286</v>
      </c>
      <c r="I93" s="57">
        <v>4.881312</v>
      </c>
      <c r="J93" s="57">
        <v>4.881312</v>
      </c>
    </row>
    <row r="94" s="55" customFormat="1" hidden="1" spans="1:10">
      <c r="A94" s="57">
        <v>93</v>
      </c>
      <c r="B94" s="57" t="s">
        <v>317</v>
      </c>
      <c r="C94" s="59" t="s">
        <v>273</v>
      </c>
      <c r="D94" s="58" t="s">
        <v>274</v>
      </c>
      <c r="E94" s="61" t="s">
        <v>249</v>
      </c>
      <c r="F94" s="61" t="s">
        <v>275</v>
      </c>
      <c r="G94" s="57" t="s">
        <v>329</v>
      </c>
      <c r="H94" s="64" t="s">
        <v>286</v>
      </c>
      <c r="I94" s="57">
        <v>0.397488</v>
      </c>
      <c r="J94" s="57">
        <v>0.397488</v>
      </c>
    </row>
    <row r="95" s="55" customFormat="1" hidden="1" spans="1:10">
      <c r="A95" s="57">
        <v>94</v>
      </c>
      <c r="B95" s="57" t="s">
        <v>317</v>
      </c>
      <c r="C95" s="59" t="s">
        <v>273</v>
      </c>
      <c r="D95" s="58" t="s">
        <v>274</v>
      </c>
      <c r="E95" s="61" t="s">
        <v>249</v>
      </c>
      <c r="F95" s="61" t="s">
        <v>275</v>
      </c>
      <c r="G95" s="57" t="s">
        <v>329</v>
      </c>
      <c r="H95" s="64" t="s">
        <v>286</v>
      </c>
      <c r="I95" s="57">
        <v>41.126319</v>
      </c>
      <c r="J95" s="57">
        <v>41.126319</v>
      </c>
    </row>
    <row r="96" s="55" customFormat="1" hidden="1" spans="1:10">
      <c r="A96" s="57">
        <v>95</v>
      </c>
      <c r="B96" s="57" t="s">
        <v>317</v>
      </c>
      <c r="C96" s="59" t="s">
        <v>273</v>
      </c>
      <c r="D96" s="58" t="s">
        <v>274</v>
      </c>
      <c r="E96" s="61" t="s">
        <v>249</v>
      </c>
      <c r="F96" s="61" t="s">
        <v>275</v>
      </c>
      <c r="G96" s="57" t="s">
        <v>329</v>
      </c>
      <c r="H96" s="64" t="s">
        <v>286</v>
      </c>
      <c r="I96" s="57">
        <v>1.3615</v>
      </c>
      <c r="J96" s="57">
        <v>1.3615</v>
      </c>
    </row>
    <row r="97" s="55" customFormat="1" hidden="1" spans="1:10">
      <c r="A97" s="57">
        <v>96</v>
      </c>
      <c r="B97" s="57" t="s">
        <v>317</v>
      </c>
      <c r="C97" s="59" t="s">
        <v>273</v>
      </c>
      <c r="D97" s="58" t="s">
        <v>274</v>
      </c>
      <c r="E97" s="61" t="s">
        <v>249</v>
      </c>
      <c r="F97" s="61" t="s">
        <v>275</v>
      </c>
      <c r="G97" s="57" t="s">
        <v>329</v>
      </c>
      <c r="H97" s="64" t="s">
        <v>286</v>
      </c>
      <c r="I97" s="57">
        <v>4.417546</v>
      </c>
      <c r="J97" s="57">
        <v>4.417546</v>
      </c>
    </row>
    <row r="98" s="55" customFormat="1" hidden="1" spans="1:10">
      <c r="A98" s="57">
        <v>97</v>
      </c>
      <c r="B98" s="57" t="s">
        <v>317</v>
      </c>
      <c r="C98" s="59" t="s">
        <v>273</v>
      </c>
      <c r="D98" s="58" t="s">
        <v>274</v>
      </c>
      <c r="E98" s="61" t="s">
        <v>249</v>
      </c>
      <c r="F98" s="61" t="s">
        <v>275</v>
      </c>
      <c r="G98" s="57" t="s">
        <v>326</v>
      </c>
      <c r="H98" s="64" t="s">
        <v>286</v>
      </c>
      <c r="I98" s="57">
        <v>85</v>
      </c>
      <c r="J98" s="57">
        <v>85</v>
      </c>
    </row>
    <row r="99" s="55" customFormat="1" hidden="1" spans="1:10">
      <c r="A99" s="57">
        <v>98</v>
      </c>
      <c r="B99" s="57" t="s">
        <v>317</v>
      </c>
      <c r="C99" s="59" t="s">
        <v>273</v>
      </c>
      <c r="D99" s="58" t="s">
        <v>274</v>
      </c>
      <c r="E99" s="61" t="s">
        <v>249</v>
      </c>
      <c r="F99" s="61" t="s">
        <v>275</v>
      </c>
      <c r="G99" s="57" t="s">
        <v>326</v>
      </c>
      <c r="H99" s="64" t="s">
        <v>286</v>
      </c>
      <c r="I99" s="57">
        <v>0.600164</v>
      </c>
      <c r="J99" s="57">
        <v>0.600164</v>
      </c>
    </row>
    <row r="100" s="55" customFormat="1" hidden="1" spans="1:10">
      <c r="A100" s="57">
        <v>99</v>
      </c>
      <c r="B100" s="57" t="s">
        <v>317</v>
      </c>
      <c r="C100" s="59" t="s">
        <v>273</v>
      </c>
      <c r="D100" s="58" t="s">
        <v>274</v>
      </c>
      <c r="E100" s="61" t="s">
        <v>249</v>
      </c>
      <c r="F100" s="61" t="s">
        <v>275</v>
      </c>
      <c r="G100" s="57" t="s">
        <v>326</v>
      </c>
      <c r="H100" s="64" t="s">
        <v>286</v>
      </c>
      <c r="I100" s="57">
        <v>-0.600164</v>
      </c>
      <c r="J100" s="57">
        <v>-0.600164</v>
      </c>
    </row>
    <row r="101" s="55" customFormat="1" hidden="1" spans="1:10">
      <c r="A101" s="57">
        <v>100</v>
      </c>
      <c r="B101" s="57" t="s">
        <v>317</v>
      </c>
      <c r="C101" s="59" t="s">
        <v>273</v>
      </c>
      <c r="D101" s="58" t="s">
        <v>274</v>
      </c>
      <c r="E101" s="61" t="s">
        <v>249</v>
      </c>
      <c r="F101" s="61" t="s">
        <v>275</v>
      </c>
      <c r="G101" s="57" t="s">
        <v>330</v>
      </c>
      <c r="H101" s="64" t="s">
        <v>286</v>
      </c>
      <c r="I101" s="57">
        <v>16.790984</v>
      </c>
      <c r="J101" s="57">
        <v>16.790984</v>
      </c>
    </row>
    <row r="102" s="55" customFormat="1" hidden="1" spans="1:10">
      <c r="A102" s="57">
        <v>101</v>
      </c>
      <c r="B102" s="57" t="s">
        <v>317</v>
      </c>
      <c r="C102" s="59" t="s">
        <v>273</v>
      </c>
      <c r="D102" s="58" t="s">
        <v>274</v>
      </c>
      <c r="E102" s="61" t="s">
        <v>249</v>
      </c>
      <c r="F102" s="61" t="s">
        <v>275</v>
      </c>
      <c r="G102" s="57" t="s">
        <v>323</v>
      </c>
      <c r="H102" s="57" t="s">
        <v>279</v>
      </c>
      <c r="I102" s="57">
        <v>5.84561</v>
      </c>
      <c r="J102" s="57">
        <v>5.84561</v>
      </c>
    </row>
    <row r="103" s="55" customFormat="1" hidden="1" spans="1:10">
      <c r="A103" s="57">
        <v>102</v>
      </c>
      <c r="B103" s="57" t="s">
        <v>317</v>
      </c>
      <c r="C103" s="59" t="s">
        <v>273</v>
      </c>
      <c r="D103" s="58" t="s">
        <v>274</v>
      </c>
      <c r="E103" s="61" t="s">
        <v>249</v>
      </c>
      <c r="F103" s="61" t="s">
        <v>275</v>
      </c>
      <c r="G103" s="57" t="s">
        <v>323</v>
      </c>
      <c r="H103" s="57" t="s">
        <v>279</v>
      </c>
      <c r="I103" s="57">
        <v>2.372637</v>
      </c>
      <c r="J103" s="57">
        <v>2.372637</v>
      </c>
    </row>
    <row r="104" s="55" customFormat="1" hidden="1" spans="1:10">
      <c r="A104" s="57">
        <v>103</v>
      </c>
      <c r="B104" s="57" t="s">
        <v>317</v>
      </c>
      <c r="C104" s="59" t="s">
        <v>273</v>
      </c>
      <c r="D104" s="58" t="s">
        <v>274</v>
      </c>
      <c r="E104" s="61" t="s">
        <v>249</v>
      </c>
      <c r="F104" s="61" t="s">
        <v>275</v>
      </c>
      <c r="G104" s="57" t="s">
        <v>323</v>
      </c>
      <c r="H104" s="57" t="s">
        <v>279</v>
      </c>
      <c r="I104" s="57">
        <v>0.330144</v>
      </c>
      <c r="J104" s="57">
        <v>0.330144</v>
      </c>
    </row>
    <row r="105" s="55" customFormat="1" hidden="1" spans="1:10">
      <c r="A105" s="57">
        <v>104</v>
      </c>
      <c r="B105" s="57" t="s">
        <v>317</v>
      </c>
      <c r="C105" s="59" t="s">
        <v>273</v>
      </c>
      <c r="D105" s="58" t="s">
        <v>274</v>
      </c>
      <c r="E105" s="61" t="s">
        <v>249</v>
      </c>
      <c r="F105" s="61" t="s">
        <v>275</v>
      </c>
      <c r="G105" s="57" t="s">
        <v>331</v>
      </c>
      <c r="H105" s="64" t="s">
        <v>286</v>
      </c>
      <c r="I105" s="57">
        <v>41.366</v>
      </c>
      <c r="J105" s="57">
        <v>41.366</v>
      </c>
    </row>
    <row r="106" s="55" customFormat="1" hidden="1" spans="1:10">
      <c r="A106" s="57">
        <v>105</v>
      </c>
      <c r="B106" s="57" t="s">
        <v>317</v>
      </c>
      <c r="C106" s="59" t="s">
        <v>273</v>
      </c>
      <c r="D106" s="58" t="s">
        <v>274</v>
      </c>
      <c r="E106" s="61" t="s">
        <v>249</v>
      </c>
      <c r="F106" s="61" t="s">
        <v>275</v>
      </c>
      <c r="G106" s="57" t="s">
        <v>331</v>
      </c>
      <c r="H106" s="64" t="s">
        <v>286</v>
      </c>
      <c r="I106" s="57">
        <v>3.334</v>
      </c>
      <c r="J106" s="57">
        <v>3.334</v>
      </c>
    </row>
    <row r="107" s="55" customFormat="1" spans="1:10">
      <c r="A107" s="57">
        <v>106</v>
      </c>
      <c r="B107" s="57" t="s">
        <v>332</v>
      </c>
      <c r="C107" s="59" t="s">
        <v>273</v>
      </c>
      <c r="D107" s="58" t="s">
        <v>274</v>
      </c>
      <c r="E107" s="61" t="s">
        <v>249</v>
      </c>
      <c r="F107" s="61" t="s">
        <v>275</v>
      </c>
      <c r="G107" s="57" t="s">
        <v>333</v>
      </c>
      <c r="H107" s="63" t="s">
        <v>277</v>
      </c>
      <c r="I107" s="57">
        <v>368.04</v>
      </c>
      <c r="J107" s="57">
        <v>368.04</v>
      </c>
    </row>
    <row r="108" s="55" customFormat="1" spans="1:10">
      <c r="A108" s="57">
        <v>107</v>
      </c>
      <c r="B108" s="57" t="s">
        <v>332</v>
      </c>
      <c r="C108" s="59" t="s">
        <v>273</v>
      </c>
      <c r="D108" s="58" t="s">
        <v>274</v>
      </c>
      <c r="E108" s="61" t="s">
        <v>249</v>
      </c>
      <c r="F108" s="61" t="s">
        <v>275</v>
      </c>
      <c r="G108" s="57" t="s">
        <v>334</v>
      </c>
      <c r="H108" s="63" t="s">
        <v>277</v>
      </c>
      <c r="I108" s="57">
        <v>44.22</v>
      </c>
      <c r="J108" s="57">
        <v>44.22</v>
      </c>
    </row>
    <row r="109" s="55" customFormat="1" hidden="1" spans="1:10">
      <c r="A109" s="57">
        <v>108</v>
      </c>
      <c r="B109" s="57" t="s">
        <v>332</v>
      </c>
      <c r="C109" s="59" t="s">
        <v>273</v>
      </c>
      <c r="D109" s="58" t="s">
        <v>274</v>
      </c>
      <c r="E109" s="61" t="s">
        <v>249</v>
      </c>
      <c r="F109" s="61" t="s">
        <v>275</v>
      </c>
      <c r="G109" s="57" t="s">
        <v>335</v>
      </c>
      <c r="H109" s="57" t="s">
        <v>279</v>
      </c>
      <c r="I109" s="57">
        <v>13.869335</v>
      </c>
      <c r="J109" s="57">
        <v>13.869335</v>
      </c>
    </row>
    <row r="110" s="55" customFormat="1" hidden="1" spans="1:10">
      <c r="A110" s="57">
        <v>109</v>
      </c>
      <c r="B110" s="57" t="s">
        <v>332</v>
      </c>
      <c r="C110" s="59" t="s">
        <v>273</v>
      </c>
      <c r="D110" s="58" t="s">
        <v>274</v>
      </c>
      <c r="E110" s="61" t="s">
        <v>249</v>
      </c>
      <c r="F110" s="61" t="s">
        <v>275</v>
      </c>
      <c r="G110" s="57" t="s">
        <v>336</v>
      </c>
      <c r="H110" s="57" t="s">
        <v>279</v>
      </c>
      <c r="I110" s="57">
        <v>18.077317</v>
      </c>
      <c r="J110" s="57">
        <v>18.077317</v>
      </c>
    </row>
    <row r="111" s="55" customFormat="1" hidden="1" spans="1:10">
      <c r="A111" s="57">
        <v>110</v>
      </c>
      <c r="B111" s="57" t="s">
        <v>332</v>
      </c>
      <c r="C111" s="59" t="s">
        <v>273</v>
      </c>
      <c r="D111" s="58" t="s">
        <v>274</v>
      </c>
      <c r="E111" s="61" t="s">
        <v>249</v>
      </c>
      <c r="F111" s="61" t="s">
        <v>275</v>
      </c>
      <c r="G111" s="57" t="s">
        <v>337</v>
      </c>
      <c r="H111" s="64" t="s">
        <v>286</v>
      </c>
      <c r="I111" s="57">
        <v>5.04</v>
      </c>
      <c r="J111" s="57">
        <v>5.04</v>
      </c>
    </row>
    <row r="112" s="55" customFormat="1" hidden="1" spans="1:10">
      <c r="A112" s="57">
        <v>111</v>
      </c>
      <c r="B112" s="57" t="s">
        <v>332</v>
      </c>
      <c r="C112" s="59" t="s">
        <v>273</v>
      </c>
      <c r="D112" s="58" t="s">
        <v>274</v>
      </c>
      <c r="E112" s="61" t="s">
        <v>249</v>
      </c>
      <c r="F112" s="61" t="s">
        <v>275</v>
      </c>
      <c r="G112" s="57" t="s">
        <v>338</v>
      </c>
      <c r="H112" s="64" t="s">
        <v>286</v>
      </c>
      <c r="I112" s="57">
        <v>19.713348</v>
      </c>
      <c r="J112" s="57">
        <v>19.713348</v>
      </c>
    </row>
    <row r="113" s="55" customFormat="1" hidden="1" spans="1:10">
      <c r="A113" s="57">
        <v>112</v>
      </c>
      <c r="B113" s="57" t="s">
        <v>332</v>
      </c>
      <c r="C113" s="59" t="s">
        <v>273</v>
      </c>
      <c r="D113" s="58" t="s">
        <v>274</v>
      </c>
      <c r="E113" s="61" t="s">
        <v>249</v>
      </c>
      <c r="F113" s="61" t="s">
        <v>275</v>
      </c>
      <c r="G113" s="57" t="s">
        <v>339</v>
      </c>
      <c r="H113" s="64" t="s">
        <v>279</v>
      </c>
      <c r="I113" s="57">
        <v>30.32</v>
      </c>
      <c r="J113" s="57">
        <v>30.32</v>
      </c>
    </row>
    <row r="114" s="55" customFormat="1" hidden="1" spans="1:10">
      <c r="A114" s="57">
        <v>113</v>
      </c>
      <c r="B114" s="57" t="s">
        <v>332</v>
      </c>
      <c r="C114" s="59" t="s">
        <v>273</v>
      </c>
      <c r="D114" s="58" t="s">
        <v>274</v>
      </c>
      <c r="E114" s="61" t="s">
        <v>249</v>
      </c>
      <c r="F114" s="61" t="s">
        <v>275</v>
      </c>
      <c r="G114" s="57" t="s">
        <v>338</v>
      </c>
      <c r="H114" s="64" t="s">
        <v>286</v>
      </c>
      <c r="I114" s="57">
        <v>227.13</v>
      </c>
      <c r="J114" s="57">
        <v>227.13</v>
      </c>
    </row>
    <row r="115" s="55" customFormat="1" hidden="1" spans="1:10">
      <c r="A115" s="57">
        <v>114</v>
      </c>
      <c r="B115" s="57" t="s">
        <v>332</v>
      </c>
      <c r="C115" s="59" t="s">
        <v>273</v>
      </c>
      <c r="D115" s="61" t="s">
        <v>280</v>
      </c>
      <c r="E115" s="57" t="s">
        <v>231</v>
      </c>
      <c r="F115" s="62" t="s">
        <v>281</v>
      </c>
      <c r="G115" s="57" t="s">
        <v>340</v>
      </c>
      <c r="H115" s="64" t="s">
        <v>286</v>
      </c>
      <c r="I115" s="57">
        <v>0</v>
      </c>
      <c r="J115" s="57">
        <v>0</v>
      </c>
    </row>
    <row r="116" s="55" customFormat="1" hidden="1" spans="1:10">
      <c r="A116" s="57">
        <v>115</v>
      </c>
      <c r="B116" s="57" t="s">
        <v>332</v>
      </c>
      <c r="C116" s="59" t="s">
        <v>273</v>
      </c>
      <c r="D116" s="61" t="s">
        <v>280</v>
      </c>
      <c r="E116" s="57" t="s">
        <v>231</v>
      </c>
      <c r="F116" s="62" t="s">
        <v>281</v>
      </c>
      <c r="G116" s="57" t="s">
        <v>335</v>
      </c>
      <c r="H116" s="57" t="s">
        <v>279</v>
      </c>
      <c r="I116" s="57">
        <v>54</v>
      </c>
      <c r="J116" s="57">
        <v>54</v>
      </c>
    </row>
    <row r="117" s="55" customFormat="1" hidden="1" spans="1:10">
      <c r="A117" s="57">
        <v>116</v>
      </c>
      <c r="B117" s="57" t="s">
        <v>332</v>
      </c>
      <c r="C117" s="59" t="s">
        <v>273</v>
      </c>
      <c r="D117" s="61" t="s">
        <v>280</v>
      </c>
      <c r="E117" s="57" t="s">
        <v>231</v>
      </c>
      <c r="F117" s="62" t="s">
        <v>281</v>
      </c>
      <c r="G117" s="57" t="s">
        <v>339</v>
      </c>
      <c r="H117" s="64" t="s">
        <v>279</v>
      </c>
      <c r="I117" s="57">
        <v>26</v>
      </c>
      <c r="J117" s="57">
        <v>26</v>
      </c>
    </row>
    <row r="118" s="55" customFormat="1" hidden="1" spans="1:10">
      <c r="A118" s="57">
        <v>117</v>
      </c>
      <c r="B118" s="57" t="s">
        <v>332</v>
      </c>
      <c r="C118" s="59" t="s">
        <v>273</v>
      </c>
      <c r="D118" s="61" t="s">
        <v>280</v>
      </c>
      <c r="E118" s="57" t="s">
        <v>231</v>
      </c>
      <c r="F118" s="62" t="s">
        <v>281</v>
      </c>
      <c r="G118" s="57" t="s">
        <v>341</v>
      </c>
      <c r="H118" s="57" t="s">
        <v>279</v>
      </c>
      <c r="I118" s="57">
        <v>98.818241</v>
      </c>
      <c r="J118" s="57">
        <v>98.818241</v>
      </c>
    </row>
    <row r="119" s="55" customFormat="1" hidden="1" spans="1:10">
      <c r="A119" s="57">
        <v>118</v>
      </c>
      <c r="B119" s="57" t="s">
        <v>332</v>
      </c>
      <c r="C119" s="59" t="s">
        <v>273</v>
      </c>
      <c r="D119" s="61" t="s">
        <v>280</v>
      </c>
      <c r="E119" s="57" t="s">
        <v>231</v>
      </c>
      <c r="F119" s="62" t="s">
        <v>281</v>
      </c>
      <c r="G119" s="57" t="s">
        <v>338</v>
      </c>
      <c r="H119" s="64" t="s">
        <v>286</v>
      </c>
      <c r="I119" s="57">
        <v>95.841759</v>
      </c>
      <c r="J119" s="57">
        <v>95.841759</v>
      </c>
    </row>
    <row r="120" s="55" customFormat="1" hidden="1" spans="1:10">
      <c r="A120" s="57">
        <v>119</v>
      </c>
      <c r="B120" s="57" t="s">
        <v>332</v>
      </c>
      <c r="C120" s="59" t="s">
        <v>273</v>
      </c>
      <c r="D120" s="57" t="s">
        <v>314</v>
      </c>
      <c r="E120" s="57" t="s">
        <v>311</v>
      </c>
      <c r="F120" s="57" t="s">
        <v>312</v>
      </c>
      <c r="G120" s="57" t="s">
        <v>340</v>
      </c>
      <c r="H120" s="64" t="s">
        <v>286</v>
      </c>
      <c r="I120" s="57">
        <v>1072</v>
      </c>
      <c r="J120" s="57">
        <v>1072</v>
      </c>
    </row>
    <row r="121" s="55" customFormat="1" hidden="1" spans="1:10">
      <c r="A121" s="57">
        <v>120</v>
      </c>
      <c r="B121" s="57" t="s">
        <v>332</v>
      </c>
      <c r="C121" s="59" t="s">
        <v>273</v>
      </c>
      <c r="D121" s="57" t="s">
        <v>314</v>
      </c>
      <c r="E121" s="57" t="s">
        <v>315</v>
      </c>
      <c r="F121" s="57" t="s">
        <v>316</v>
      </c>
      <c r="G121" s="57" t="s">
        <v>340</v>
      </c>
      <c r="H121" s="64" t="s">
        <v>286</v>
      </c>
      <c r="I121" s="57">
        <v>239.92</v>
      </c>
      <c r="J121" s="57">
        <v>186.189256</v>
      </c>
    </row>
    <row r="122" hidden="1" spans="1:10">
      <c r="A122" s="57">
        <v>121</v>
      </c>
      <c r="B122" s="57" t="s">
        <v>317</v>
      </c>
      <c r="C122" s="59" t="s">
        <v>273</v>
      </c>
      <c r="D122" s="58" t="s">
        <v>274</v>
      </c>
      <c r="E122" s="61" t="s">
        <v>249</v>
      </c>
      <c r="F122" s="61" t="s">
        <v>275</v>
      </c>
      <c r="G122" s="57" t="s">
        <v>342</v>
      </c>
      <c r="H122" s="64" t="s">
        <v>286</v>
      </c>
      <c r="I122" s="68">
        <v>4.115169</v>
      </c>
      <c r="J122" s="68">
        <v>4.115169</v>
      </c>
    </row>
    <row r="123" hidden="1" spans="1:10">
      <c r="A123" s="57">
        <v>122</v>
      </c>
      <c r="B123" s="57" t="s">
        <v>317</v>
      </c>
      <c r="C123" s="59" t="s">
        <v>273</v>
      </c>
      <c r="D123" s="58" t="s">
        <v>274</v>
      </c>
      <c r="E123" s="61" t="s">
        <v>249</v>
      </c>
      <c r="F123" s="61" t="s">
        <v>275</v>
      </c>
      <c r="G123" s="57" t="s">
        <v>343</v>
      </c>
      <c r="H123" s="64" t="s">
        <v>286</v>
      </c>
      <c r="I123" s="68">
        <v>7.813007</v>
      </c>
      <c r="J123" s="68">
        <v>7.813007</v>
      </c>
    </row>
    <row r="124" hidden="1" spans="1:10">
      <c r="A124" s="57">
        <v>123</v>
      </c>
      <c r="B124" s="57" t="s">
        <v>317</v>
      </c>
      <c r="C124" s="59" t="s">
        <v>273</v>
      </c>
      <c r="D124" s="58" t="s">
        <v>274</v>
      </c>
      <c r="E124" s="61" t="s">
        <v>249</v>
      </c>
      <c r="F124" s="61" t="s">
        <v>275</v>
      </c>
      <c r="G124" s="57" t="s">
        <v>344</v>
      </c>
      <c r="H124" s="64" t="s">
        <v>286</v>
      </c>
      <c r="I124" s="68">
        <v>27.971824</v>
      </c>
      <c r="J124" s="68">
        <v>27.971824</v>
      </c>
    </row>
  </sheetData>
  <autoFilter ref="A1:J124">
    <filterColumn colId="1">
      <customFilters>
        <customFilter operator="equal" val="增城区"/>
      </customFilters>
    </filterColumn>
    <filterColumn colId="7">
      <customFilters>
        <customFilter operator="equal" val="直补到人"/>
      </customFilters>
    </filterColumn>
    <extLst/>
  </autoFilter>
  <dataValidations count="1">
    <dataValidation type="list" allowBlank="1" showInputMessage="1" showErrorMessage="1" sqref="D2:D3 D5:D14 D17:D22 D24:D25 D29:D31 D34:D38 D47:D53 D75:D114 D122:D124 IH2:IH3 IH5:IH14 IH17:IH22 IH24:IH25 IH29:IH31 IH34:IH38 IH47:IH53 IH75:IH106 SD2:SD3 SD5:SD14 SD17:SD22 SD24:SD25 SD29:SD31 SD34:SD38 SD47:SD53 SD75:SD106 ABZ2:ABZ3 ABZ5:ABZ14 ABZ17:ABZ22 ABZ24:ABZ25 ABZ29:ABZ31 ABZ34:ABZ38 ABZ47:ABZ53 ABZ75:ABZ106 ALV2:ALV3 ALV5:ALV14 ALV17:ALV22 ALV24:ALV25 ALV29:ALV31 ALV34:ALV38 ALV47:ALV53 ALV75:ALV106 AVR2:AVR3 AVR5:AVR14 AVR17:AVR22 AVR24:AVR25 AVR29:AVR31 AVR34:AVR38 AVR47:AVR53 AVR75:AVR106 BFN2:BFN3 BFN5:BFN14 BFN17:BFN22 BFN24:BFN25 BFN29:BFN31 BFN34:BFN38 BFN47:BFN53 BFN75:BFN106 BPJ2:BPJ3 BPJ5:BPJ14 BPJ17:BPJ22 BPJ24:BPJ25 BPJ29:BPJ31 BPJ34:BPJ38 BPJ47:BPJ53 BPJ75:BPJ106 BZF2:BZF3 BZF5:BZF14 BZF17:BZF22 BZF24:BZF25 BZF29:BZF31 BZF34:BZF38 BZF47:BZF53 BZF75:BZF106 CJB2:CJB3 CJB5:CJB14 CJB17:CJB22 CJB24:CJB25 CJB29:CJB31 CJB34:CJB38 CJB47:CJB53 CJB75:CJB106 CSX2:CSX3 CSX5:CSX14 CSX17:CSX22 CSX24:CSX25 CSX29:CSX31 CSX34:CSX38 CSX47:CSX53 CSX75:CSX106 DCT2:DCT3 DCT5:DCT14 DCT17:DCT22 DCT24:DCT25 DCT29:DCT31 DCT34:DCT38 DCT47:DCT53 DCT75:DCT106 DMP2:DMP3 DMP5:DMP14 DMP17:DMP22 DMP24:DMP25 DMP29:DMP31 DMP34:DMP38 DMP47:DMP53 DMP75:DMP106 DWL2:DWL3 DWL5:DWL14 DWL17:DWL22 DWL24:DWL25 DWL29:DWL31 DWL34:DWL38 DWL47:DWL53 DWL75:DWL106 EGH2:EGH3 EGH5:EGH14 EGH17:EGH22 EGH24:EGH25 EGH29:EGH31 EGH34:EGH38 EGH47:EGH53 EGH75:EGH106 EQD2:EQD3 EQD5:EQD14 EQD17:EQD22 EQD24:EQD25 EQD29:EQD31 EQD34:EQD38 EQD47:EQD53 EQD75:EQD106 EZZ2:EZZ3 EZZ5:EZZ14 EZZ17:EZZ22 EZZ24:EZZ25 EZZ29:EZZ31 EZZ34:EZZ38 EZZ47:EZZ53 EZZ75:EZZ106 FJV2:FJV3 FJV5:FJV14 FJV17:FJV22 FJV24:FJV25 FJV29:FJV31 FJV34:FJV38 FJV47:FJV53 FJV75:FJV106 FTR2:FTR3 FTR5:FTR14 FTR17:FTR22 FTR24:FTR25 FTR29:FTR31 FTR34:FTR38 FTR47:FTR53 FTR75:FTR106 GDN2:GDN3 GDN5:GDN14 GDN17:GDN22 GDN24:GDN25 GDN29:GDN31 GDN34:GDN38 GDN47:GDN53 GDN75:GDN106 GNJ2:GNJ3 GNJ5:GNJ14 GNJ17:GNJ22 GNJ24:GNJ25 GNJ29:GNJ31 GNJ34:GNJ38 GNJ47:GNJ53 GNJ75:GNJ106 GXF2:GXF3 GXF5:GXF14 GXF17:GXF22 GXF24:GXF25 GXF29:GXF31 GXF34:GXF38 GXF47:GXF53 GXF75:GXF106 HHB2:HHB3 HHB5:HHB14 HHB17:HHB22 HHB24:HHB25 HHB29:HHB31 HHB34:HHB38 HHB47:HHB53 HHB75:HHB106 HQX2:HQX3 HQX5:HQX14 HQX17:HQX22 HQX24:HQX25 HQX29:HQX31 HQX34:HQX38 HQX47:HQX53 HQX75:HQX106 IAT2:IAT3 IAT5:IAT14 IAT17:IAT22 IAT24:IAT25 IAT29:IAT31 IAT34:IAT38 IAT47:IAT53 IAT75:IAT106 IKP2:IKP3 IKP5:IKP14 IKP17:IKP22 IKP24:IKP25 IKP29:IKP31 IKP34:IKP38 IKP47:IKP53 IKP75:IKP106 IUL2:IUL3 IUL5:IUL14 IUL17:IUL22 IUL24:IUL25 IUL29:IUL31 IUL34:IUL38 IUL47:IUL53 IUL75:IUL106 JEH2:JEH3 JEH5:JEH14 JEH17:JEH22 JEH24:JEH25 JEH29:JEH31 JEH34:JEH38 JEH47:JEH53 JEH75:JEH106 JOD2:JOD3 JOD5:JOD14 JOD17:JOD22 JOD24:JOD25 JOD29:JOD31 JOD34:JOD38 JOD47:JOD53 JOD75:JOD106 JXZ2:JXZ3 JXZ5:JXZ14 JXZ17:JXZ22 JXZ24:JXZ25 JXZ29:JXZ31 JXZ34:JXZ38 JXZ47:JXZ53 JXZ75:JXZ106 KHV2:KHV3 KHV5:KHV14 KHV17:KHV22 KHV24:KHV25 KHV29:KHV31 KHV34:KHV38 KHV47:KHV53 KHV75:KHV106 KRR2:KRR3 KRR5:KRR14 KRR17:KRR22 KRR24:KRR25 KRR29:KRR31 KRR34:KRR38 KRR47:KRR53 KRR75:KRR106 LBN2:LBN3 LBN5:LBN14 LBN17:LBN22 LBN24:LBN25 LBN29:LBN31 LBN34:LBN38 LBN47:LBN53 LBN75:LBN106 LLJ2:LLJ3 LLJ5:LLJ14 LLJ17:LLJ22 LLJ24:LLJ25 LLJ29:LLJ31 LLJ34:LLJ38 LLJ47:LLJ53 LLJ75:LLJ106 LVF2:LVF3 LVF5:LVF14 LVF17:LVF22 LVF24:LVF25 LVF29:LVF31 LVF34:LVF38 LVF47:LVF53 LVF75:LVF106 MFB2:MFB3 MFB5:MFB14 MFB17:MFB22 MFB24:MFB25 MFB29:MFB31 MFB34:MFB38 MFB47:MFB53 MFB75:MFB106 MOX2:MOX3 MOX5:MOX14 MOX17:MOX22 MOX24:MOX25 MOX29:MOX31 MOX34:MOX38 MOX47:MOX53 MOX75:MOX106 MYT2:MYT3 MYT5:MYT14 MYT17:MYT22 MYT24:MYT25 MYT29:MYT31 MYT34:MYT38 MYT47:MYT53 MYT75:MYT106 NIP2:NIP3 NIP5:NIP14 NIP17:NIP22 NIP24:NIP25 NIP29:NIP31 NIP34:NIP38 NIP47:NIP53 NIP75:NIP106 NSL2:NSL3 NSL5:NSL14 NSL17:NSL22 NSL24:NSL25 NSL29:NSL31 NSL34:NSL38 NSL47:NSL53 NSL75:NSL106 OCH2:OCH3 OCH5:OCH14 OCH17:OCH22 OCH24:OCH25 OCH29:OCH31 OCH34:OCH38 OCH47:OCH53 OCH75:OCH106 OMD2:OMD3 OMD5:OMD14 OMD17:OMD22 OMD24:OMD25 OMD29:OMD31 OMD34:OMD38 OMD47:OMD53 OMD75:OMD106 OVZ2:OVZ3 OVZ5:OVZ14 OVZ17:OVZ22 OVZ24:OVZ25 OVZ29:OVZ31 OVZ34:OVZ38 OVZ47:OVZ53 OVZ75:OVZ106 PFV2:PFV3 PFV5:PFV14 PFV17:PFV22 PFV24:PFV25 PFV29:PFV31 PFV34:PFV38 PFV47:PFV53 PFV75:PFV106 PPR2:PPR3 PPR5:PPR14 PPR17:PPR22 PPR24:PPR25 PPR29:PPR31 PPR34:PPR38 PPR47:PPR53 PPR75:PPR106 PZN2:PZN3 PZN5:PZN14 PZN17:PZN22 PZN24:PZN25 PZN29:PZN31 PZN34:PZN38 PZN47:PZN53 PZN75:PZN106 QJJ2:QJJ3 QJJ5:QJJ14 QJJ17:QJJ22 QJJ24:QJJ25 QJJ29:QJJ31 QJJ34:QJJ38 QJJ47:QJJ53 QJJ75:QJJ106 QTF2:QTF3 QTF5:QTF14 QTF17:QTF22 QTF24:QTF25 QTF29:QTF31 QTF34:QTF38 QTF47:QTF53 QTF75:QTF106 RDB2:RDB3 RDB5:RDB14 RDB17:RDB22 RDB24:RDB25 RDB29:RDB31 RDB34:RDB38 RDB47:RDB53 RDB75:RDB106 RMX2:RMX3 RMX5:RMX14 RMX17:RMX22 RMX24:RMX25 RMX29:RMX31 RMX34:RMX38 RMX47:RMX53 RMX75:RMX106 RWT2:RWT3 RWT5:RWT14 RWT17:RWT22 RWT24:RWT25 RWT29:RWT31 RWT34:RWT38 RWT47:RWT53 RWT75:RWT106 SGP2:SGP3 SGP5:SGP14 SGP17:SGP22 SGP24:SGP25 SGP29:SGP31 SGP34:SGP38 SGP47:SGP53 SGP75:SGP106 SQL2:SQL3 SQL5:SQL14 SQL17:SQL22 SQL24:SQL25 SQL29:SQL31 SQL34:SQL38 SQL47:SQL53 SQL75:SQL106 TAH2:TAH3 TAH5:TAH14 TAH17:TAH22 TAH24:TAH25 TAH29:TAH31 TAH34:TAH38 TAH47:TAH53 TAH75:TAH106 TKD2:TKD3 TKD5:TKD14 TKD17:TKD22 TKD24:TKD25 TKD29:TKD31 TKD34:TKD38 TKD47:TKD53 TKD75:TKD106 TTZ2:TTZ3 TTZ5:TTZ14 TTZ17:TTZ22 TTZ24:TTZ25 TTZ29:TTZ31 TTZ34:TTZ38 TTZ47:TTZ53 TTZ75:TTZ106 UDV2:UDV3 UDV5:UDV14 UDV17:UDV22 UDV24:UDV25 UDV29:UDV31 UDV34:UDV38 UDV47:UDV53 UDV75:UDV106 UNR2:UNR3 UNR5:UNR14 UNR17:UNR22 UNR24:UNR25 UNR29:UNR31 UNR34:UNR38 UNR47:UNR53 UNR75:UNR106 UXN2:UXN3 UXN5:UXN14 UXN17:UXN22 UXN24:UXN25 UXN29:UXN31 UXN34:UXN38 UXN47:UXN53 UXN75:UXN106 VHJ2:VHJ3 VHJ5:VHJ14 VHJ17:VHJ22 VHJ24:VHJ25 VHJ29:VHJ31 VHJ34:VHJ38 VHJ47:VHJ53 VHJ75:VHJ106 VRF2:VRF3 VRF5:VRF14 VRF17:VRF22 VRF24:VRF25 VRF29:VRF31 VRF34:VRF38 VRF47:VRF53 VRF75:VRF106 WBB2:WBB3 WBB5:WBB14 WBB17:WBB22 WBB24:WBB25 WBB29:WBB31 WBB34:WBB38 WBB47:WBB53 WBB75:WBB106 WKX2:WKX3 WKX5:WKX14 WKX17:WKX22 WKX24:WKX25 WKX29:WKX31 WKX34:WKX38 WKX47:WKX53 WKX75:WKX106 WUT2:WUT3 WUT5:WUT14 WUT17:WUT22 WUT24:WUT25 WUT29:WUT31 WUT34:WUT38 WUT47:WUT53 WUT75:WUT106">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2:H20"/>
  <sheetViews>
    <sheetView topLeftCell="B1" workbookViewId="0">
      <selection activeCell="H3" sqref="H3"/>
    </sheetView>
  </sheetViews>
  <sheetFormatPr defaultColWidth="9" defaultRowHeight="30" customHeight="1" outlineLevelCol="7"/>
  <cols>
    <col min="2" max="2" width="22.1833333333333" customWidth="1"/>
    <col min="3" max="3" width="65.4583333333333" customWidth="1"/>
    <col min="4" max="4" width="11.5416666666667" customWidth="1"/>
    <col min="5" max="5" width="14.725" customWidth="1"/>
    <col min="6" max="6" width="65.4583333333333" customWidth="1"/>
    <col min="7" max="7" width="14.725" customWidth="1"/>
    <col min="8" max="8" width="11.3666666666667" customWidth="1"/>
  </cols>
  <sheetData>
    <row r="2" customHeight="1" spans="1:8">
      <c r="A2" s="40" t="s">
        <v>166</v>
      </c>
      <c r="B2" s="41" t="s">
        <v>345</v>
      </c>
      <c r="C2" s="42" t="s">
        <v>346</v>
      </c>
      <c r="D2" s="42" t="s">
        <v>347</v>
      </c>
      <c r="E2" s="41" t="s">
        <v>348</v>
      </c>
      <c r="F2" s="42" t="s">
        <v>349</v>
      </c>
      <c r="G2" s="42" t="s">
        <v>350</v>
      </c>
      <c r="H2" s="42" t="s">
        <v>351</v>
      </c>
    </row>
    <row r="3" customHeight="1" spans="1:8">
      <c r="A3" s="43" t="s">
        <v>183</v>
      </c>
      <c r="B3" s="44"/>
      <c r="C3" s="44"/>
      <c r="D3" s="45" t="s">
        <v>352</v>
      </c>
      <c r="E3" s="44"/>
      <c r="F3" s="46"/>
      <c r="G3" s="47"/>
      <c r="H3" s="45">
        <f>SUM(H4:H7)</f>
        <v>6053.1</v>
      </c>
    </row>
    <row r="4" customHeight="1" spans="1:8">
      <c r="A4" s="48">
        <v>1</v>
      </c>
      <c r="B4" s="47" t="s">
        <v>353</v>
      </c>
      <c r="C4" s="47" t="s">
        <v>354</v>
      </c>
      <c r="D4" s="49">
        <v>44895</v>
      </c>
      <c r="E4" s="47" t="s">
        <v>275</v>
      </c>
      <c r="F4" s="47" t="s">
        <v>355</v>
      </c>
      <c r="G4" s="49">
        <v>44923</v>
      </c>
      <c r="H4" s="45">
        <v>2965.18</v>
      </c>
    </row>
    <row r="5" customHeight="1" spans="1:8">
      <c r="A5" s="48">
        <v>2</v>
      </c>
      <c r="B5" s="47" t="s">
        <v>356</v>
      </c>
      <c r="C5" s="47" t="s">
        <v>357</v>
      </c>
      <c r="D5" s="49">
        <v>44895</v>
      </c>
      <c r="E5" s="47" t="s">
        <v>281</v>
      </c>
      <c r="F5" s="47" t="s">
        <v>358</v>
      </c>
      <c r="G5" s="49">
        <v>44923</v>
      </c>
      <c r="H5" s="45">
        <v>1032.66</v>
      </c>
    </row>
    <row r="6" customHeight="1" spans="1:8">
      <c r="A6" s="48">
        <v>3</v>
      </c>
      <c r="B6" s="47" t="s">
        <v>359</v>
      </c>
      <c r="C6" s="47" t="s">
        <v>360</v>
      </c>
      <c r="D6" s="49">
        <v>45121</v>
      </c>
      <c r="E6" s="47" t="s">
        <v>312</v>
      </c>
      <c r="F6" s="47" t="s">
        <v>361</v>
      </c>
      <c r="G6" s="49">
        <v>45146</v>
      </c>
      <c r="H6" s="45">
        <v>1679</v>
      </c>
    </row>
    <row r="7" customHeight="1" spans="1:8">
      <c r="A7" s="48">
        <v>4</v>
      </c>
      <c r="B7" s="47" t="s">
        <v>362</v>
      </c>
      <c r="C7" s="47" t="s">
        <v>363</v>
      </c>
      <c r="D7" s="49">
        <v>45287</v>
      </c>
      <c r="E7" s="47" t="s">
        <v>316</v>
      </c>
      <c r="F7" s="47" t="s">
        <v>364</v>
      </c>
      <c r="G7" s="49">
        <v>45296</v>
      </c>
      <c r="H7" s="45">
        <v>376.26</v>
      </c>
    </row>
    <row r="9" customHeight="1" spans="2:7">
      <c r="B9" s="50"/>
      <c r="C9" s="51"/>
      <c r="E9" s="52"/>
      <c r="F9" s="52"/>
      <c r="G9" s="52"/>
    </row>
    <row r="10" customHeight="1" spans="2:2">
      <c r="B10" s="53"/>
    </row>
    <row r="11" customHeight="1" spans="2:2">
      <c r="B11" s="54"/>
    </row>
    <row r="12" customHeight="1" spans="2:7">
      <c r="B12" s="50"/>
      <c r="C12" s="51"/>
      <c r="E12" s="52"/>
      <c r="F12" s="52"/>
      <c r="G12" s="52"/>
    </row>
    <row r="13" customHeight="1" spans="2:2">
      <c r="B13" s="54"/>
    </row>
    <row r="14" customHeight="1" spans="2:2">
      <c r="B14" s="53"/>
    </row>
    <row r="15" customHeight="1" spans="2:7">
      <c r="B15" s="50"/>
      <c r="C15" s="51"/>
      <c r="E15" s="52"/>
      <c r="F15" s="52"/>
      <c r="G15" s="52"/>
    </row>
    <row r="16" customHeight="1" spans="2:2">
      <c r="B16" s="53"/>
    </row>
    <row r="17" customHeight="1" spans="2:7">
      <c r="B17" s="50"/>
      <c r="C17" s="51"/>
      <c r="E17" s="52"/>
      <c r="F17" s="52"/>
      <c r="G17" s="52"/>
    </row>
    <row r="18" customHeight="1" spans="2:2">
      <c r="B18" s="54"/>
    </row>
    <row r="19" customHeight="1" spans="2:7">
      <c r="B19" s="50"/>
      <c r="C19" s="51"/>
      <c r="E19" s="52"/>
      <c r="F19" s="52"/>
      <c r="G19" s="52"/>
    </row>
    <row r="20" customHeight="1" spans="2:2">
      <c r="B20" s="54"/>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view="pageBreakPreview" zoomScale="120" zoomScaleNormal="100" workbookViewId="0">
      <selection activeCell="D18" sqref="D18"/>
    </sheetView>
  </sheetViews>
  <sheetFormatPr defaultColWidth="9" defaultRowHeight="12" outlineLevelCol="1"/>
  <cols>
    <col min="1" max="1" width="51.7333333333333" style="3" customWidth="1"/>
    <col min="2" max="2" width="24.9916666666667" style="3" customWidth="1"/>
    <col min="3" max="16384" width="9" style="3"/>
  </cols>
  <sheetData>
    <row r="1" s="1" customFormat="1" ht="22.5" customHeight="1" spans="1:1">
      <c r="A1" s="5" t="s">
        <v>365</v>
      </c>
    </row>
    <row r="2" ht="22.5" customHeight="1" spans="1:2">
      <c r="A2" s="6" t="s">
        <v>366</v>
      </c>
      <c r="B2" s="6"/>
    </row>
    <row r="3" s="2" customFormat="1" ht="18.75" customHeight="1" spans="1:2">
      <c r="A3" s="31"/>
      <c r="B3" s="32"/>
    </row>
    <row r="4" s="2" customFormat="1" ht="19" customHeight="1" spans="1:2">
      <c r="A4" s="33" t="s">
        <v>367</v>
      </c>
      <c r="B4" s="11" t="s">
        <v>182</v>
      </c>
    </row>
    <row r="5" s="2" customFormat="1" ht="19" customHeight="1" spans="1:2">
      <c r="A5" s="34" t="s">
        <v>368</v>
      </c>
      <c r="B5" s="18">
        <f>SUM(B6,B12,B18)</f>
        <v>1477.941562</v>
      </c>
    </row>
    <row r="6" s="2" customFormat="1" ht="19" customHeight="1" spans="1:2">
      <c r="A6" s="35" t="s">
        <v>369</v>
      </c>
      <c r="B6" s="16">
        <f>SUM(B7:B11)</f>
        <v>1384.08</v>
      </c>
    </row>
    <row r="7" s="2" customFormat="1" ht="19" customHeight="1" spans="1:2">
      <c r="A7" s="36" t="s">
        <v>370</v>
      </c>
      <c r="B7" s="16">
        <f>附件2.3!K9</f>
        <v>259.38</v>
      </c>
    </row>
    <row r="8" s="2" customFormat="1" ht="19" customHeight="1" spans="1:2">
      <c r="A8" s="36" t="s">
        <v>371</v>
      </c>
      <c r="B8" s="16">
        <v>1099.7</v>
      </c>
    </row>
    <row r="9" s="2" customFormat="1" ht="19" customHeight="1" spans="1:2">
      <c r="A9" s="36" t="s">
        <v>372</v>
      </c>
      <c r="B9" s="16">
        <f>SUMIFS(附件2.4!$V$9:$V$19,附件2.4!$C$9:$C$19,"花都区",附件2.4!$H9:$H19,"产业扶持")</f>
        <v>0</v>
      </c>
    </row>
    <row r="10" s="2" customFormat="1" ht="19" customHeight="1" spans="1:2">
      <c r="A10" s="36" t="s">
        <v>373</v>
      </c>
      <c r="B10" s="16">
        <f>SUMIFS(附件2.4!$V$9:$V$19,附件2.4!$C$9:$C$19,"花都区",附件2.4!$H9:$H19,"就业创业能力培训")</f>
        <v>0</v>
      </c>
    </row>
    <row r="11" s="2" customFormat="1" ht="19" customHeight="1" spans="1:2">
      <c r="A11" s="36" t="s">
        <v>374</v>
      </c>
      <c r="B11" s="16">
        <f>SUMIFS(附件2.4!$V$9:$V$19,附件2.4!$C$9:$C$19,"花都区",附件2.4!$H9:$H19,"其他项目")</f>
        <v>25</v>
      </c>
    </row>
    <row r="12" s="2" customFormat="1" ht="19" customHeight="1" spans="1:2">
      <c r="A12" s="37" t="s">
        <v>375</v>
      </c>
      <c r="B12" s="16">
        <f>SUM(B13:B17)</f>
        <v>4</v>
      </c>
    </row>
    <row r="13" s="2" customFormat="1" ht="19" customHeight="1" spans="1:2">
      <c r="A13" s="36" t="s">
        <v>376</v>
      </c>
      <c r="B13" s="16">
        <v>0</v>
      </c>
    </row>
    <row r="14" s="2" customFormat="1" ht="19" customHeight="1" spans="1:2">
      <c r="A14" s="36" t="s">
        <v>377</v>
      </c>
      <c r="B14" s="16">
        <v>4</v>
      </c>
    </row>
    <row r="15" s="2" customFormat="1" ht="19" customHeight="1" spans="1:2">
      <c r="A15" s="36" t="s">
        <v>378</v>
      </c>
      <c r="B15" s="16">
        <v>0</v>
      </c>
    </row>
    <row r="16" s="2" customFormat="1" ht="19" customHeight="1" spans="1:2">
      <c r="A16" s="36" t="s">
        <v>379</v>
      </c>
      <c r="B16" s="16">
        <v>0</v>
      </c>
    </row>
    <row r="17" s="2" customFormat="1" ht="19" customHeight="1" spans="1:2">
      <c r="A17" s="36" t="s">
        <v>380</v>
      </c>
      <c r="B17" s="16">
        <v>0</v>
      </c>
    </row>
    <row r="18" s="2" customFormat="1" ht="19" customHeight="1" spans="1:2">
      <c r="A18" s="37" t="s">
        <v>381</v>
      </c>
      <c r="B18" s="16">
        <f>SUM(B19:B23)</f>
        <v>89.861562</v>
      </c>
    </row>
    <row r="19" s="2" customFormat="1" ht="19" customHeight="1" spans="1:2">
      <c r="A19" s="36" t="s">
        <v>382</v>
      </c>
      <c r="B19" s="16">
        <v>0</v>
      </c>
    </row>
    <row r="20" s="2" customFormat="1" ht="19" customHeight="1" spans="1:2">
      <c r="A20" s="36" t="s">
        <v>383</v>
      </c>
      <c r="B20" s="16">
        <v>36.101562</v>
      </c>
    </row>
    <row r="21" s="2" customFormat="1" ht="19" customHeight="1" spans="1:2">
      <c r="A21" s="36" t="s">
        <v>384</v>
      </c>
      <c r="B21" s="16">
        <v>0</v>
      </c>
    </row>
    <row r="22" s="2" customFormat="1" ht="19" customHeight="1" spans="1:2">
      <c r="A22" s="36" t="s">
        <v>385</v>
      </c>
      <c r="B22" s="16">
        <v>0</v>
      </c>
    </row>
    <row r="23" s="2" customFormat="1" ht="19" customHeight="1" spans="1:2">
      <c r="A23" s="36" t="s">
        <v>386</v>
      </c>
      <c r="B23" s="16">
        <v>53.76</v>
      </c>
    </row>
    <row r="24" s="2" customFormat="1" ht="40" customHeight="1" spans="1:2">
      <c r="A24" s="38" t="s">
        <v>387</v>
      </c>
      <c r="B24" s="39"/>
    </row>
  </sheetData>
  <mergeCells count="2">
    <mergeCell ref="A2:B2"/>
    <mergeCell ref="A24:B24"/>
  </mergeCells>
  <printOptions horizontalCentered="1"/>
  <pageMargins left="0.590551181102362" right="0.590551181102362" top="0.590551181102362" bottom="0.59055118110236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abSelected="1" view="pageBreakPreview" zoomScale="115" zoomScaleNormal="100" workbookViewId="0">
      <pane xSplit="2" ySplit="5" topLeftCell="C6" activePane="bottomRight" state="frozen"/>
      <selection/>
      <selection pane="topRight"/>
      <selection pane="bottomLeft"/>
      <selection pane="bottomRight" activeCell="B6" sqref="B6:B10"/>
    </sheetView>
  </sheetViews>
  <sheetFormatPr defaultColWidth="9" defaultRowHeight="12" outlineLevelCol="5"/>
  <cols>
    <col min="1" max="1" width="8.36666666666667" style="3" customWidth="1"/>
    <col min="2" max="2" width="8.275" style="3" customWidth="1"/>
    <col min="3" max="3" width="44.0333333333333" style="4" customWidth="1"/>
    <col min="4" max="5" width="8.81666666666667" style="3" customWidth="1"/>
    <col min="6" max="6" width="30.8166666666667" style="3" customWidth="1"/>
    <col min="7" max="16384" width="9" style="3"/>
  </cols>
  <sheetData>
    <row r="1" s="1" customFormat="1" ht="22.5" customHeight="1" spans="1:3">
      <c r="A1" s="5" t="s">
        <v>388</v>
      </c>
      <c r="B1" s="5"/>
      <c r="C1" s="5"/>
    </row>
    <row r="2" ht="33" customHeight="1" spans="1:5">
      <c r="A2" s="6" t="s">
        <v>389</v>
      </c>
      <c r="B2" s="6"/>
      <c r="C2" s="6"/>
      <c r="D2" s="6"/>
      <c r="E2" s="6"/>
    </row>
    <row r="3" s="2" customFormat="1" ht="14" customHeight="1" spans="1:5">
      <c r="A3" s="7"/>
      <c r="B3" s="8"/>
      <c r="C3" s="8"/>
      <c r="D3" s="8"/>
      <c r="E3" s="8"/>
    </row>
    <row r="4" s="2" customFormat="1" ht="23" customHeight="1" spans="1:5">
      <c r="A4" s="9" t="s">
        <v>390</v>
      </c>
      <c r="B4" s="9" t="s">
        <v>391</v>
      </c>
      <c r="C4" s="9" t="s">
        <v>392</v>
      </c>
      <c r="D4" s="10" t="s">
        <v>182</v>
      </c>
      <c r="E4" s="11"/>
    </row>
    <row r="5" s="2" customFormat="1" ht="23" customHeight="1" spans="1:5">
      <c r="A5" s="12"/>
      <c r="B5" s="12"/>
      <c r="C5" s="12"/>
      <c r="D5" s="10" t="s">
        <v>393</v>
      </c>
      <c r="E5" s="10" t="s">
        <v>394</v>
      </c>
    </row>
    <row r="6" ht="23" customHeight="1" spans="1:5">
      <c r="A6" s="13" t="s">
        <v>395</v>
      </c>
      <c r="B6" s="14" t="s">
        <v>396</v>
      </c>
      <c r="C6" s="15" t="s">
        <v>397</v>
      </c>
      <c r="D6" s="16">
        <v>5005</v>
      </c>
      <c r="E6" s="16">
        <v>5005</v>
      </c>
    </row>
    <row r="7" ht="23" customHeight="1" spans="1:5">
      <c r="A7" s="17"/>
      <c r="B7" s="14"/>
      <c r="C7" s="15" t="s">
        <v>398</v>
      </c>
      <c r="D7" s="18">
        <v>3</v>
      </c>
      <c r="E7" s="18">
        <f>COUNTIFS(附件2.4!$C$9:$C$19,"花都区",附件2.4!$H$9:$H$19,"移民美丽家园建设")-COUNTIFS(附件2.4!$C$9:$C$19,"花都区",附件2.4!$Y$9:$Y$19,"支付项目结算尾款",附件2.4!$H$9:$H$19,"移民美丽家园建设")</f>
        <v>8</v>
      </c>
    </row>
    <row r="8" ht="23" customHeight="1" spans="1:5">
      <c r="A8" s="17"/>
      <c r="B8" s="14"/>
      <c r="C8" s="15" t="s">
        <v>399</v>
      </c>
      <c r="D8" s="18">
        <v>0</v>
      </c>
      <c r="E8" s="18">
        <f>COUNTIFS(附件2.4!$C$9:$C$19,"花都区",附件2.4!$H$9:$H$19,"产业扶持")-COUNTIFS(附件2.4!$C$9:$C$19,"花都区",附件2.4!$Y$9:$Y$19,"支付项目结算尾款",附件2.4!$H$9:$H$19,"产业扶持")</f>
        <v>0</v>
      </c>
    </row>
    <row r="9" ht="23" customHeight="1" spans="1:5">
      <c r="A9" s="17"/>
      <c r="B9" s="14"/>
      <c r="C9" s="15" t="s">
        <v>400</v>
      </c>
      <c r="D9" s="18">
        <v>0</v>
      </c>
      <c r="E9" s="18">
        <f>COUNTIFS(附件2.4!$C$9:$C$19,"花都区",附件2.4!$H$9:$H$19,"就业创业能力培训")-COUNTIFS(附件2.4!$C$9:$C$19,"花都区",附件2.4!$Y$9:$Y$19,"支付项目结算尾款",附件2.4!$H$9:$H$19,"就业创业能力培训")</f>
        <v>0</v>
      </c>
    </row>
    <row r="10" ht="23" customHeight="1" spans="1:5">
      <c r="A10" s="17"/>
      <c r="B10" s="14"/>
      <c r="C10" s="15" t="s">
        <v>401</v>
      </c>
      <c r="D10" s="18">
        <v>1</v>
      </c>
      <c r="E10" s="18">
        <f>COUNTIFS(附件2.4!$C$9:$C$19,"花都区",附件2.4!$H$9:$H$19,"其他项目")-COUNTIFS(附件2.4!$C$9:$C$19,"花都区",附件2.4!$Y$9:$Y$19,"支付项目结算尾款",附件2.4!$H$9:$H$19,"其他项目")</f>
        <v>1</v>
      </c>
    </row>
    <row r="11" ht="23" customHeight="1" spans="1:5">
      <c r="A11" s="17"/>
      <c r="B11" s="14" t="s">
        <v>402</v>
      </c>
      <c r="C11" s="15" t="s">
        <v>403</v>
      </c>
      <c r="D11" s="19">
        <v>1</v>
      </c>
      <c r="E11" s="19">
        <f>E13/E12</f>
        <v>1</v>
      </c>
    </row>
    <row r="12" ht="23" customHeight="1" spans="1:5">
      <c r="A12" s="17"/>
      <c r="B12" s="14"/>
      <c r="C12" s="20" t="s">
        <v>404</v>
      </c>
      <c r="D12" s="18" t="s">
        <v>44</v>
      </c>
      <c r="E12" s="18">
        <f>COUNTIFS(附件2.4!$C$9:$C$19,"花都区",附件2.4!$P$9:$P$19,"是")-COUNTIFS(附件2.4!$C$9:$C$19,"花都区",附件2.4!$Y$9:$Y$19,"支付项目结算尾款")-1</f>
        <v>7</v>
      </c>
    </row>
    <row r="13" ht="23" customHeight="1" spans="1:5">
      <c r="A13" s="17"/>
      <c r="B13" s="14"/>
      <c r="C13" s="20" t="s">
        <v>405</v>
      </c>
      <c r="D13" s="18" t="s">
        <v>44</v>
      </c>
      <c r="E13" s="18">
        <f>COUNTIFS(附件2.4!$C$9:$C$19,"花都区",附件2.4!$T$9:$T$19,"是")-COUNTIFS(附件2.4!$C$9:$C$19,"花都区",附件2.4!$Y$9:$Y$19,"支付项目结算尾款")</f>
        <v>7</v>
      </c>
    </row>
    <row r="14" ht="23" customHeight="1" spans="1:5">
      <c r="A14" s="17"/>
      <c r="B14" s="14"/>
      <c r="C14" s="15" t="s">
        <v>406</v>
      </c>
      <c r="D14" s="19">
        <v>1</v>
      </c>
      <c r="E14" s="19">
        <f>E16/E15</f>
        <v>1</v>
      </c>
    </row>
    <row r="15" ht="23" customHeight="1" spans="1:5">
      <c r="A15" s="17"/>
      <c r="B15" s="14"/>
      <c r="C15" s="20" t="s">
        <v>407</v>
      </c>
      <c r="D15" s="18" t="s">
        <v>44</v>
      </c>
      <c r="E15" s="18">
        <f>COUNTIFS(附件2.4!$C$9:$C$19,"花都区",附件2.4!$R$9:$R$19,"是")-COUNTIFS(附件2.4!$C$9:$C$19,"花都区",附件2.4!$Y$9:$Y$19,"支付项目结算尾款")</f>
        <v>7</v>
      </c>
    </row>
    <row r="16" ht="23" customHeight="1" spans="1:5">
      <c r="A16" s="17"/>
      <c r="B16" s="14"/>
      <c r="C16" s="15" t="s">
        <v>408</v>
      </c>
      <c r="D16" s="18" t="s">
        <v>44</v>
      </c>
      <c r="E16" s="18">
        <f>E15</f>
        <v>7</v>
      </c>
    </row>
    <row r="17" ht="23" customHeight="1" spans="1:5">
      <c r="A17" s="17"/>
      <c r="B17" s="21" t="s">
        <v>409</v>
      </c>
      <c r="C17" s="15" t="s">
        <v>410</v>
      </c>
      <c r="D17" s="19">
        <v>1</v>
      </c>
      <c r="E17" s="19">
        <f>E18/E19</f>
        <v>1</v>
      </c>
    </row>
    <row r="18" ht="23" customHeight="1" spans="1:6">
      <c r="A18" s="17"/>
      <c r="B18" s="22"/>
      <c r="C18" s="20" t="s">
        <v>411</v>
      </c>
      <c r="D18" s="18" t="s">
        <v>44</v>
      </c>
      <c r="E18" s="18">
        <f>附件2.3!K9</f>
        <v>259.38</v>
      </c>
      <c r="F18" s="23"/>
    </row>
    <row r="19" ht="23" customHeight="1" spans="1:6">
      <c r="A19" s="17"/>
      <c r="B19" s="22"/>
      <c r="C19" s="15" t="s">
        <v>412</v>
      </c>
      <c r="D19" s="18" t="s">
        <v>44</v>
      </c>
      <c r="E19" s="18">
        <f>附件2.3!F9</f>
        <v>259.38</v>
      </c>
      <c r="F19" s="23"/>
    </row>
    <row r="20" ht="23" customHeight="1" spans="1:5">
      <c r="A20" s="17"/>
      <c r="B20" s="22"/>
      <c r="C20" s="15" t="s">
        <v>413</v>
      </c>
      <c r="D20" s="19">
        <v>0.8</v>
      </c>
      <c r="E20" s="19">
        <f>E22/E21</f>
        <v>0.878776562638926</v>
      </c>
    </row>
    <row r="21" ht="23" customHeight="1" spans="1:5">
      <c r="A21" s="17"/>
      <c r="B21" s="22"/>
      <c r="C21" s="20" t="s">
        <v>414</v>
      </c>
      <c r="D21" s="18" t="s">
        <v>44</v>
      </c>
      <c r="E21" s="18">
        <f>SUMIFS(附件2.4!$J$9:$J$19,附件2.4!$C$9:$C$19,"花都区")</f>
        <v>1124.7</v>
      </c>
    </row>
    <row r="22" ht="23" customHeight="1" spans="1:5">
      <c r="A22" s="17"/>
      <c r="B22" s="22"/>
      <c r="C22" s="15" t="s">
        <v>415</v>
      </c>
      <c r="D22" s="18" t="s">
        <v>44</v>
      </c>
      <c r="E22" s="18">
        <f>SUMIFS(附件2.4!$U$9:$U$19,附件2.4!$C$9:$C$19,"花都区")</f>
        <v>988.36</v>
      </c>
    </row>
    <row r="23" ht="23" customHeight="1" spans="1:5">
      <c r="A23" s="17"/>
      <c r="B23" s="22"/>
      <c r="C23" s="15" t="s">
        <v>416</v>
      </c>
      <c r="D23" s="19">
        <v>1</v>
      </c>
      <c r="E23" s="19">
        <f>E24/E21</f>
        <v>0.878776562638926</v>
      </c>
    </row>
    <row r="24" ht="23" customHeight="1" spans="1:5">
      <c r="A24" s="17"/>
      <c r="B24" s="22"/>
      <c r="C24" s="20" t="s">
        <v>417</v>
      </c>
      <c r="D24" s="18" t="s">
        <v>44</v>
      </c>
      <c r="E24" s="18">
        <f>SUMIFS(附件2.4!$V$9:$V$19,附件2.4!$C$9:$C$19,"花都区")</f>
        <v>988.36</v>
      </c>
    </row>
    <row r="25" ht="23" customHeight="1" spans="1:5">
      <c r="A25" s="17"/>
      <c r="B25" s="22"/>
      <c r="C25" s="20" t="s">
        <v>418</v>
      </c>
      <c r="D25" s="19">
        <v>1</v>
      </c>
      <c r="E25" s="19">
        <f>E27/E26</f>
        <v>1</v>
      </c>
    </row>
    <row r="26" ht="23" customHeight="1" spans="1:5">
      <c r="A26" s="17"/>
      <c r="B26" s="22"/>
      <c r="C26" s="20" t="s">
        <v>419</v>
      </c>
      <c r="D26" s="18" t="s">
        <v>44</v>
      </c>
      <c r="E26" s="18">
        <v>862.16</v>
      </c>
    </row>
    <row r="27" ht="23" customHeight="1" spans="1:5">
      <c r="A27" s="17"/>
      <c r="B27" s="24"/>
      <c r="C27" s="20" t="s">
        <v>420</v>
      </c>
      <c r="D27" s="18" t="s">
        <v>44</v>
      </c>
      <c r="E27" s="18">
        <f>E26</f>
        <v>862.16</v>
      </c>
    </row>
    <row r="28" ht="23" customHeight="1" spans="1:5">
      <c r="A28" s="17"/>
      <c r="B28" s="25" t="s">
        <v>132</v>
      </c>
      <c r="C28" s="15" t="s">
        <v>421</v>
      </c>
      <c r="D28" s="19">
        <v>1</v>
      </c>
      <c r="E28" s="19">
        <f>E30/E29</f>
        <v>1</v>
      </c>
    </row>
    <row r="29" ht="23" customHeight="1" spans="1:5">
      <c r="A29" s="17"/>
      <c r="B29" s="14"/>
      <c r="C29" s="20" t="s">
        <v>422</v>
      </c>
      <c r="D29" s="18" t="s">
        <v>44</v>
      </c>
      <c r="E29" s="18">
        <f>COUNTIFS(附件2.4!$C$9:$C$19,"花都区",附件2.4!$H$9:$H$19,"移民美丽家园建设")+COUNTIFS(附件2.4!$C$9:$C$19,"花都区",附件2.4!$H$9:$H$19,"产业扶持")+COUNTIFS(附件2.4!$C$9:$C$19,"花都区",附件2.4!$H$9:$H$19,"其他项目")</f>
        <v>11</v>
      </c>
    </row>
    <row r="30" ht="23" customHeight="1" spans="1:5">
      <c r="A30" s="26"/>
      <c r="B30" s="14"/>
      <c r="C30" s="20" t="s">
        <v>423</v>
      </c>
      <c r="D30" s="18" t="s">
        <v>44</v>
      </c>
      <c r="E30" s="18">
        <f>E29</f>
        <v>11</v>
      </c>
    </row>
    <row r="31" ht="23" customHeight="1" spans="1:5">
      <c r="A31" s="25" t="s">
        <v>424</v>
      </c>
      <c r="B31" s="14" t="s">
        <v>425</v>
      </c>
      <c r="C31" s="15" t="s">
        <v>426</v>
      </c>
      <c r="D31" s="27">
        <v>0.0134</v>
      </c>
      <c r="E31" s="27">
        <f>(E32-E33)/E33*100%-(E34-E35)/E35*100%</f>
        <v>0</v>
      </c>
    </row>
    <row r="32" ht="23" customHeight="1" spans="1:5">
      <c r="A32" s="25"/>
      <c r="B32" s="14"/>
      <c r="C32" s="20" t="s">
        <v>427</v>
      </c>
      <c r="D32" s="18" t="s">
        <v>44</v>
      </c>
      <c r="E32" s="18">
        <v>36537</v>
      </c>
    </row>
    <row r="33" ht="23" customHeight="1" spans="1:5">
      <c r="A33" s="25"/>
      <c r="B33" s="14"/>
      <c r="C33" s="15" t="s">
        <v>428</v>
      </c>
      <c r="D33" s="18" t="s">
        <v>44</v>
      </c>
      <c r="E33" s="18">
        <v>34731</v>
      </c>
    </row>
    <row r="34" ht="23" customHeight="1" spans="1:5">
      <c r="A34" s="25"/>
      <c r="B34" s="14"/>
      <c r="C34" s="20" t="s">
        <v>429</v>
      </c>
      <c r="D34" s="18" t="s">
        <v>44</v>
      </c>
      <c r="E34" s="18">
        <v>36537</v>
      </c>
    </row>
    <row r="35" ht="23" customHeight="1" spans="1:5">
      <c r="A35" s="25"/>
      <c r="B35" s="14"/>
      <c r="C35" s="15" t="s">
        <v>430</v>
      </c>
      <c r="D35" s="18" t="s">
        <v>44</v>
      </c>
      <c r="E35" s="18">
        <v>34731</v>
      </c>
    </row>
    <row r="36" ht="23" customHeight="1" spans="1:5">
      <c r="A36" s="25"/>
      <c r="B36" s="21" t="s">
        <v>431</v>
      </c>
      <c r="C36" s="15" t="s">
        <v>432</v>
      </c>
      <c r="D36" s="19">
        <v>1</v>
      </c>
      <c r="E36" s="19">
        <v>1</v>
      </c>
    </row>
    <row r="37" ht="23" customHeight="1" spans="1:5">
      <c r="A37" s="25"/>
      <c r="B37" s="24"/>
      <c r="C37" s="15" t="s">
        <v>433</v>
      </c>
      <c r="D37" s="18" t="s">
        <v>44</v>
      </c>
      <c r="E37" s="18" t="s">
        <v>44</v>
      </c>
    </row>
    <row r="38" ht="23" customHeight="1" spans="1:5">
      <c r="A38" s="25"/>
      <c r="B38" s="14" t="s">
        <v>434</v>
      </c>
      <c r="C38" s="15" t="s">
        <v>435</v>
      </c>
      <c r="D38" s="18" t="s">
        <v>44</v>
      </c>
      <c r="E38" s="18">
        <v>0</v>
      </c>
    </row>
    <row r="39" ht="23" customHeight="1" spans="1:5">
      <c r="A39" s="25"/>
      <c r="B39" s="25" t="s">
        <v>436</v>
      </c>
      <c r="C39" s="20" t="s">
        <v>437</v>
      </c>
      <c r="D39" s="19">
        <v>1</v>
      </c>
      <c r="E39" s="19">
        <f>E41/E40</f>
        <v>1</v>
      </c>
    </row>
    <row r="40" ht="23" customHeight="1" spans="1:5">
      <c r="A40" s="25"/>
      <c r="B40" s="25"/>
      <c r="C40" s="20" t="s">
        <v>438</v>
      </c>
      <c r="D40" s="18" t="s">
        <v>44</v>
      </c>
      <c r="E40" s="18">
        <f>COUNTIFS(附件2.4!$C$9:$C$19,"花都区",附件2.4!$R$9:$R$19,"是")-COUNTIFS(附件2.4!$C$9:$C$19,"花都区",附件2.4!$Y$9:$Y$19,"支付项目结算尾款")</f>
        <v>7</v>
      </c>
    </row>
    <row r="41" ht="23" customHeight="1" spans="1:5">
      <c r="A41" s="25"/>
      <c r="B41" s="25"/>
      <c r="C41" s="20" t="s">
        <v>439</v>
      </c>
      <c r="D41" s="16" t="s">
        <v>44</v>
      </c>
      <c r="E41" s="16">
        <f>E40</f>
        <v>7</v>
      </c>
    </row>
    <row r="42" ht="38" customHeight="1" spans="1:5">
      <c r="A42" s="25"/>
      <c r="B42" s="14" t="s">
        <v>440</v>
      </c>
      <c r="C42" s="15" t="s">
        <v>441</v>
      </c>
      <c r="D42" s="16" t="s">
        <v>442</v>
      </c>
      <c r="E42" s="28">
        <v>0.94</v>
      </c>
    </row>
    <row r="43" ht="28" customHeight="1" spans="1:5">
      <c r="A43" s="29" t="s">
        <v>443</v>
      </c>
      <c r="B43" s="30" t="s">
        <v>444</v>
      </c>
      <c r="C43" s="30"/>
      <c r="D43" s="30"/>
      <c r="E43" s="30"/>
    </row>
    <row r="44" ht="43" customHeight="1" spans="2:5">
      <c r="B44" s="30" t="s">
        <v>445</v>
      </c>
      <c r="C44" s="30"/>
      <c r="D44" s="30"/>
      <c r="E44" s="30"/>
    </row>
    <row r="45" ht="30" customHeight="1" spans="2:5">
      <c r="B45" s="30" t="s">
        <v>446</v>
      </c>
      <c r="C45" s="30"/>
      <c r="D45" s="30"/>
      <c r="E45" s="30"/>
    </row>
  </sheetData>
  <mergeCells count="18">
    <mergeCell ref="A2:E2"/>
    <mergeCell ref="A3:E3"/>
    <mergeCell ref="D4:E4"/>
    <mergeCell ref="B43:E43"/>
    <mergeCell ref="B44:E44"/>
    <mergeCell ref="B45:E45"/>
    <mergeCell ref="A4:A5"/>
    <mergeCell ref="A6:A30"/>
    <mergeCell ref="A31:A42"/>
    <mergeCell ref="B4:B5"/>
    <mergeCell ref="B6:B10"/>
    <mergeCell ref="B11:B16"/>
    <mergeCell ref="B17:B27"/>
    <mergeCell ref="B28:B30"/>
    <mergeCell ref="B31:B35"/>
    <mergeCell ref="B36:B37"/>
    <mergeCell ref="B39:B41"/>
    <mergeCell ref="C4:C5"/>
  </mergeCells>
  <printOptions horizontalCentered="1"/>
  <pageMargins left="0.590277777777778" right="0.590277777777778" top="0.590277777777778" bottom="0.393055555555556" header="0.314583333333333" footer="0.314583333333333"/>
  <pageSetup paperSize="9" scale="5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附件2.2</vt:lpstr>
      <vt:lpstr>附件2.3</vt:lpstr>
      <vt:lpstr>附件2.4</vt:lpstr>
      <vt:lpstr>资金使用情况基础表</vt:lpstr>
      <vt:lpstr>资金下达及分解情况</vt:lpstr>
      <vt:lpstr>附件2.5</vt:lpstr>
      <vt:lpstr>附件2.6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樊连生</dc:creator>
  <cp:lastModifiedBy>HP</cp:lastModifiedBy>
  <dcterms:created xsi:type="dcterms:W3CDTF">2022-03-09T09:47:00Z</dcterms:created>
  <dcterms:modified xsi:type="dcterms:W3CDTF">2024-06-06T06:22:01Z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FA2724D3EEDF4ED08BE2A5397ABF3BCD</vt:lpwstr>
  </property>
</Properties>
</file>